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firstSheet="7" activeTab="7"/>
  </bookViews>
  <sheets>
    <sheet name="Instruções" sheetId="1" state="hidden" r:id="rId1"/>
    <sheet name="PA 2022" sheetId="2" state="hidden" r:id="rId2"/>
    <sheet name="Jan2022" sheetId="3" state="hidden" r:id="rId3"/>
    <sheet name="Fev2022" sheetId="4" state="hidden" r:id="rId4"/>
    <sheet name="Mar2022" sheetId="5" state="hidden" r:id="rId5"/>
    <sheet name="Abr2022" sheetId="6" state="hidden" r:id="rId6"/>
    <sheet name="Maio2022" sheetId="7" state="hidden" r:id="rId7"/>
    <sheet name="Junho2022" sheetId="8" r:id="rId8"/>
    <sheet name="Cópia de Abr2022-ANALISE" sheetId="9" state="hidden" r:id="rId9"/>
    <sheet name="Gráficos " sheetId="10" state="hidden" r:id="rId10"/>
    <sheet name="Gráficos 2022" sheetId="11" state="hidden" r:id="rId11"/>
  </sheets>
  <externalReferences>
    <externalReference r:id="rId12"/>
  </externalReferences>
  <calcPr calcId="145621"/>
  <extLst>
    <ext uri="GoogleSheetsCustomDataVersion1">
      <go:sheetsCustomData xmlns:go="http://customooxmlschemas.google.com/" r:id="rId15" roundtripDataSignature="AMtx7mjfkgFjOXNvUqI8K2BzoNRQLVSQMA=="/>
    </ext>
  </extLst>
</workbook>
</file>

<file path=xl/calcChain.xml><?xml version="1.0" encoding="utf-8"?>
<calcChain xmlns="http://schemas.openxmlformats.org/spreadsheetml/2006/main">
  <c r="F7" i="11" l="1"/>
  <c r="F6" i="11"/>
  <c r="C5" i="11"/>
  <c r="E4" i="11"/>
  <c r="D4" i="11"/>
  <c r="F4" i="11" s="1"/>
  <c r="D149" i="10"/>
  <c r="D150" i="10" s="1"/>
  <c r="D152" i="10" s="1"/>
  <c r="D155" i="10" s="1"/>
  <c r="N141" i="10"/>
  <c r="D140" i="10"/>
  <c r="C139" i="10"/>
  <c r="C138" i="10"/>
  <c r="C137" i="10"/>
  <c r="C136" i="10"/>
  <c r="C135" i="10"/>
  <c r="C134" i="10"/>
  <c r="C132" i="10"/>
  <c r="D131" i="10"/>
  <c r="C130" i="10"/>
  <c r="C129" i="10"/>
  <c r="D129" i="10" s="1"/>
  <c r="N128" i="10"/>
  <c r="N120" i="10"/>
  <c r="N111" i="10"/>
  <c r="N99" i="10"/>
  <c r="C99" i="10"/>
  <c r="K94" i="10"/>
  <c r="K96" i="10" s="1"/>
  <c r="V77" i="10"/>
  <c r="U77" i="10"/>
  <c r="T77" i="10"/>
  <c r="S77" i="10"/>
  <c r="T76" i="10"/>
  <c r="S76" i="10"/>
  <c r="S75" i="10"/>
  <c r="S74" i="10"/>
  <c r="T73" i="10"/>
  <c r="S73" i="10"/>
  <c r="V72" i="10"/>
  <c r="U72" i="10"/>
  <c r="T72" i="10"/>
  <c r="S72" i="10"/>
  <c r="B72" i="10"/>
  <c r="U71" i="10"/>
  <c r="V71" i="10" s="1"/>
  <c r="T71" i="10"/>
  <c r="S71" i="10"/>
  <c r="U70" i="10"/>
  <c r="V70" i="10" s="1"/>
  <c r="T70" i="10"/>
  <c r="S70" i="10"/>
  <c r="C70" i="10"/>
  <c r="B70" i="10"/>
  <c r="V69" i="10"/>
  <c r="U69" i="10"/>
  <c r="T69" i="10"/>
  <c r="S69" i="10"/>
  <c r="B69" i="10"/>
  <c r="U68" i="10"/>
  <c r="T68" i="10"/>
  <c r="V68" i="10" s="1"/>
  <c r="S68" i="10"/>
  <c r="B68" i="10"/>
  <c r="U67" i="10"/>
  <c r="V67" i="10" s="1"/>
  <c r="T67" i="10"/>
  <c r="S67" i="10"/>
  <c r="G67" i="10"/>
  <c r="U66" i="10"/>
  <c r="V66" i="10" s="1"/>
  <c r="T66" i="10"/>
  <c r="S66" i="10"/>
  <c r="G66" i="10"/>
  <c r="G65" i="10"/>
  <c r="G64" i="10"/>
  <c r="V62" i="10"/>
  <c r="U62" i="10"/>
  <c r="T62" i="10"/>
  <c r="S62" i="10"/>
  <c r="V61" i="10"/>
  <c r="U61" i="10"/>
  <c r="T61" i="10"/>
  <c r="S61" i="10"/>
  <c r="V60" i="10"/>
  <c r="U60" i="10"/>
  <c r="T60" i="10"/>
  <c r="S60" i="10"/>
  <c r="V59" i="10"/>
  <c r="U59" i="10"/>
  <c r="T59" i="10"/>
  <c r="S59" i="10"/>
  <c r="V58" i="10"/>
  <c r="U58" i="10"/>
  <c r="T58" i="10"/>
  <c r="S58" i="10"/>
  <c r="U57" i="10"/>
  <c r="S57" i="10"/>
  <c r="V56" i="10"/>
  <c r="U56" i="10"/>
  <c r="T56" i="10"/>
  <c r="S56" i="10"/>
  <c r="V55" i="10"/>
  <c r="U55" i="10"/>
  <c r="T55" i="10"/>
  <c r="S55" i="10"/>
  <c r="V54" i="10"/>
  <c r="U54" i="10"/>
  <c r="T54" i="10"/>
  <c r="S54" i="10"/>
  <c r="V53" i="10"/>
  <c r="U53" i="10"/>
  <c r="T53" i="10"/>
  <c r="S53" i="10"/>
  <c r="V52" i="10"/>
  <c r="U52" i="10"/>
  <c r="T52" i="10"/>
  <c r="S52" i="10"/>
  <c r="V51" i="10"/>
  <c r="U51" i="10"/>
  <c r="T51" i="10"/>
  <c r="S51" i="10"/>
  <c r="V50" i="10"/>
  <c r="U50" i="10"/>
  <c r="T50" i="10"/>
  <c r="S50" i="10"/>
  <c r="V49" i="10"/>
  <c r="U49" i="10"/>
  <c r="T49" i="10"/>
  <c r="S49" i="10"/>
  <c r="V48" i="10"/>
  <c r="U48" i="10"/>
  <c r="T48" i="10"/>
  <c r="S48" i="10"/>
  <c r="V47" i="10"/>
  <c r="U47" i="10"/>
  <c r="T47" i="10"/>
  <c r="S47" i="10"/>
  <c r="V46" i="10"/>
  <c r="U46" i="10"/>
  <c r="T46" i="10"/>
  <c r="S46" i="10"/>
  <c r="O46" i="10"/>
  <c r="U45" i="10"/>
  <c r="V45" i="10" s="1"/>
  <c r="T45" i="10"/>
  <c r="S45" i="10"/>
  <c r="O45" i="10"/>
  <c r="V44" i="10"/>
  <c r="U44" i="10"/>
  <c r="T44" i="10"/>
  <c r="S44" i="10"/>
  <c r="O44" i="10"/>
  <c r="U43" i="10"/>
  <c r="V43" i="10" s="1"/>
  <c r="T43" i="10"/>
  <c r="S43" i="10"/>
  <c r="O43" i="10"/>
  <c r="U42" i="10"/>
  <c r="T42" i="10"/>
  <c r="V42" i="10" s="1"/>
  <c r="S42" i="10"/>
  <c r="O42" i="10"/>
  <c r="B42" i="10"/>
  <c r="U41" i="10"/>
  <c r="T41" i="10"/>
  <c r="V41" i="10" s="1"/>
  <c r="S41" i="10"/>
  <c r="O41" i="10"/>
  <c r="B41" i="10"/>
  <c r="U40" i="10"/>
  <c r="T40" i="10"/>
  <c r="V40" i="10" s="1"/>
  <c r="S40" i="10"/>
  <c r="O40" i="10"/>
  <c r="B40" i="10"/>
  <c r="U39" i="10"/>
  <c r="V39" i="10" s="1"/>
  <c r="T39" i="10"/>
  <c r="S39" i="10"/>
  <c r="O39" i="10"/>
  <c r="J39" i="10"/>
  <c r="G39" i="10"/>
  <c r="B39" i="10"/>
  <c r="U38" i="10"/>
  <c r="V38" i="10" s="1"/>
  <c r="T38" i="10"/>
  <c r="S38" i="10"/>
  <c r="O38" i="10"/>
  <c r="J38" i="10"/>
  <c r="G38" i="10"/>
  <c r="B38" i="10"/>
  <c r="U37" i="10"/>
  <c r="V37" i="10" s="1"/>
  <c r="T37" i="10"/>
  <c r="S37" i="10"/>
  <c r="O37" i="10"/>
  <c r="J37" i="10"/>
  <c r="G37" i="10"/>
  <c r="X36" i="10"/>
  <c r="U36" i="10"/>
  <c r="T36" i="10"/>
  <c r="V36" i="10" s="1"/>
  <c r="S36" i="10"/>
  <c r="O36" i="10"/>
  <c r="J36" i="10"/>
  <c r="G36" i="10"/>
  <c r="X35" i="10"/>
  <c r="V35" i="10"/>
  <c r="U35" i="10"/>
  <c r="T35" i="10"/>
  <c r="S35" i="10"/>
  <c r="O35" i="10"/>
  <c r="J35" i="10"/>
  <c r="G35" i="10"/>
  <c r="AD30" i="10"/>
  <c r="AC30" i="10"/>
  <c r="AD29" i="10"/>
  <c r="AC29" i="10"/>
  <c r="AD28" i="10"/>
  <c r="AC28" i="10"/>
  <c r="AD27" i="10"/>
  <c r="AC27" i="10"/>
  <c r="AC26" i="10"/>
  <c r="AD25" i="10"/>
  <c r="AC25" i="10"/>
  <c r="AD24" i="10"/>
  <c r="AC24" i="10"/>
  <c r="AD23" i="10"/>
  <c r="AC23" i="10"/>
  <c r="AD22" i="10"/>
  <c r="AC22" i="10"/>
  <c r="AD21" i="10"/>
  <c r="AC21" i="10"/>
  <c r="AD20" i="10"/>
  <c r="AC20" i="10"/>
  <c r="AD19" i="10"/>
  <c r="AC19" i="10"/>
  <c r="AD18" i="10"/>
  <c r="AC18" i="10"/>
  <c r="AD17" i="10"/>
  <c r="AC17" i="10"/>
  <c r="AD16" i="10"/>
  <c r="AC16" i="10"/>
  <c r="AD15" i="10"/>
  <c r="AC15" i="10"/>
  <c r="AD14" i="10"/>
  <c r="AC14" i="10"/>
  <c r="H14" i="10"/>
  <c r="G14" i="10"/>
  <c r="AD13" i="10"/>
  <c r="AC13" i="10"/>
  <c r="Z13" i="10"/>
  <c r="X13" i="10"/>
  <c r="U13" i="10"/>
  <c r="T13" i="10"/>
  <c r="S13" i="10"/>
  <c r="G13" i="10"/>
  <c r="AD12" i="10"/>
  <c r="AC12" i="10"/>
  <c r="X12" i="10"/>
  <c r="U12" i="10"/>
  <c r="V12" i="10" s="1"/>
  <c r="T12" i="10"/>
  <c r="S12" i="10"/>
  <c r="G12" i="10"/>
  <c r="E12" i="10"/>
  <c r="D12" i="10"/>
  <c r="C12" i="10"/>
  <c r="B12" i="10"/>
  <c r="AD11" i="10"/>
  <c r="AC11" i="10"/>
  <c r="X11" i="10"/>
  <c r="U11" i="10"/>
  <c r="T11" i="10"/>
  <c r="S11" i="10"/>
  <c r="G11" i="10"/>
  <c r="D11" i="10"/>
  <c r="E11" i="10" s="1"/>
  <c r="C11" i="10"/>
  <c r="B11" i="10"/>
  <c r="AD10" i="10"/>
  <c r="AC10" i="10"/>
  <c r="X10" i="10"/>
  <c r="U10" i="10"/>
  <c r="T10" i="10"/>
  <c r="V10" i="10" s="1"/>
  <c r="S10" i="10"/>
  <c r="Q10" i="10"/>
  <c r="N10" i="10"/>
  <c r="G10" i="10"/>
  <c r="C10" i="10"/>
  <c r="B10" i="10"/>
  <c r="AD9" i="10"/>
  <c r="AC9" i="10"/>
  <c r="Y9" i="10"/>
  <c r="X9" i="10"/>
  <c r="U9" i="10"/>
  <c r="V9" i="10" s="1"/>
  <c r="T9" i="10"/>
  <c r="S9" i="10"/>
  <c r="H9" i="10"/>
  <c r="G9" i="10"/>
  <c r="C9" i="10"/>
  <c r="B9" i="10"/>
  <c r="C8" i="10"/>
  <c r="D8" i="10" s="1"/>
  <c r="B8" i="10"/>
  <c r="AD7" i="10"/>
  <c r="AC7" i="10"/>
  <c r="AA7" i="10"/>
  <c r="Z7" i="10"/>
  <c r="Y7" i="10"/>
  <c r="X7" i="10"/>
  <c r="V7" i="10"/>
  <c r="U7" i="10"/>
  <c r="T7" i="10"/>
  <c r="S7" i="10"/>
  <c r="J7" i="10"/>
  <c r="G7" i="10"/>
  <c r="B7" i="10"/>
  <c r="AD6" i="10"/>
  <c r="AC6" i="10"/>
  <c r="Y6" i="10"/>
  <c r="X6" i="10"/>
  <c r="U6" i="10"/>
  <c r="V6" i="10" s="1"/>
  <c r="T6" i="10"/>
  <c r="S6" i="10"/>
  <c r="H6" i="10"/>
  <c r="G6" i="10"/>
  <c r="C6" i="10"/>
  <c r="B6" i="10"/>
  <c r="AD5" i="10"/>
  <c r="AC5" i="10"/>
  <c r="Y5" i="10"/>
  <c r="X5" i="10"/>
  <c r="U5" i="10"/>
  <c r="V5" i="10" s="1"/>
  <c r="T5" i="10"/>
  <c r="S5" i="10"/>
  <c r="H5" i="10"/>
  <c r="G5" i="10"/>
  <c r="B5" i="10"/>
  <c r="N4" i="10"/>
  <c r="J4" i="10"/>
  <c r="AM192" i="9"/>
  <c r="AG192" i="9"/>
  <c r="AA192" i="9"/>
  <c r="E192" i="9" s="1"/>
  <c r="H192" i="9"/>
  <c r="W188" i="9"/>
  <c r="U188" i="9"/>
  <c r="R188" i="9"/>
  <c r="Q188" i="9"/>
  <c r="P188" i="9"/>
  <c r="O188" i="9"/>
  <c r="N188" i="9"/>
  <c r="T188" i="9" s="1"/>
  <c r="M188" i="9"/>
  <c r="S188" i="9" s="1"/>
  <c r="W187" i="9"/>
  <c r="X187" i="9" s="1"/>
  <c r="Y187" i="9" s="1"/>
  <c r="S187" i="9"/>
  <c r="R187" i="9"/>
  <c r="Q187" i="9"/>
  <c r="P187" i="9"/>
  <c r="O187" i="9"/>
  <c r="U187" i="9" s="1"/>
  <c r="N187" i="9"/>
  <c r="T187" i="9" s="1"/>
  <c r="V187" i="9" s="1"/>
  <c r="M187" i="9"/>
  <c r="W186" i="9"/>
  <c r="X186" i="9" s="1"/>
  <c r="Y186" i="9" s="1"/>
  <c r="T186" i="9"/>
  <c r="V186" i="9" s="1"/>
  <c r="S186" i="9"/>
  <c r="R186" i="9"/>
  <c r="Q186" i="9"/>
  <c r="P186" i="9"/>
  <c r="O186" i="9"/>
  <c r="O184" i="9" s="1"/>
  <c r="N186" i="9"/>
  <c r="M186" i="9"/>
  <c r="W185" i="9"/>
  <c r="U185" i="9"/>
  <c r="T185" i="9"/>
  <c r="T184" i="9" s="1"/>
  <c r="V184" i="9" s="1"/>
  <c r="R185" i="9"/>
  <c r="Q185" i="9"/>
  <c r="P185" i="9"/>
  <c r="O185" i="9"/>
  <c r="N185" i="9"/>
  <c r="M185" i="9"/>
  <c r="S185" i="9" s="1"/>
  <c r="S184" i="9" s="1"/>
  <c r="BL184" i="9"/>
  <c r="BK184" i="9"/>
  <c r="BJ184" i="9"/>
  <c r="BI184" i="9"/>
  <c r="BH184" i="9"/>
  <c r="BG184" i="9"/>
  <c r="BF184" i="9"/>
  <c r="BE184" i="9"/>
  <c r="BD184" i="9"/>
  <c r="BC184" i="9"/>
  <c r="BB184" i="9"/>
  <c r="BA184" i="9"/>
  <c r="AZ184" i="9"/>
  <c r="AY184" i="9"/>
  <c r="AX184" i="9"/>
  <c r="AW184" i="9"/>
  <c r="AV184" i="9"/>
  <c r="AU184" i="9"/>
  <c r="AT184" i="9"/>
  <c r="AS184" i="9"/>
  <c r="AR184" i="9"/>
  <c r="AQ184" i="9"/>
  <c r="AP184" i="9"/>
  <c r="AO184" i="9"/>
  <c r="AN184" i="9"/>
  <c r="AM184" i="9"/>
  <c r="AL184" i="9"/>
  <c r="AK184" i="9"/>
  <c r="AJ184" i="9"/>
  <c r="AI184" i="9"/>
  <c r="AH184" i="9"/>
  <c r="AG184" i="9"/>
  <c r="Q184" i="9" s="1"/>
  <c r="AF184" i="9"/>
  <c r="AE184" i="9"/>
  <c r="AD184" i="9"/>
  <c r="AC184" i="9"/>
  <c r="P184" i="9" s="1"/>
  <c r="AB184" i="9"/>
  <c r="AA184" i="9"/>
  <c r="Z184" i="9"/>
  <c r="R184" i="9"/>
  <c r="N184" i="9"/>
  <c r="L184" i="9"/>
  <c r="K184" i="9"/>
  <c r="J184" i="9"/>
  <c r="I184" i="9"/>
  <c r="H184" i="9"/>
  <c r="E184" i="9"/>
  <c r="Y184" i="9" s="1"/>
  <c r="W183" i="9"/>
  <c r="U183" i="9"/>
  <c r="R183" i="9"/>
  <c r="Q183" i="9"/>
  <c r="P183" i="9"/>
  <c r="O183" i="9"/>
  <c r="N183" i="9"/>
  <c r="T183" i="9" s="1"/>
  <c r="M183" i="9"/>
  <c r="S183" i="9" s="1"/>
  <c r="W182" i="9"/>
  <c r="X182" i="9" s="1"/>
  <c r="Y182" i="9" s="1"/>
  <c r="S182" i="9"/>
  <c r="R182" i="9"/>
  <c r="Q182" i="9"/>
  <c r="P182" i="9"/>
  <c r="O182" i="9"/>
  <c r="U182" i="9" s="1"/>
  <c r="N182" i="9"/>
  <c r="T182" i="9" s="1"/>
  <c r="V182" i="9" s="1"/>
  <c r="M182" i="9"/>
  <c r="W181" i="9"/>
  <c r="X181" i="9" s="1"/>
  <c r="Y181" i="9" s="1"/>
  <c r="T181" i="9"/>
  <c r="V181" i="9" s="1"/>
  <c r="S181" i="9"/>
  <c r="R181" i="9"/>
  <c r="Q181" i="9"/>
  <c r="P181" i="9"/>
  <c r="O181" i="9"/>
  <c r="O177" i="9" s="1"/>
  <c r="N181" i="9"/>
  <c r="M181" i="9"/>
  <c r="W180" i="9"/>
  <c r="U180" i="9"/>
  <c r="T180" i="9"/>
  <c r="X180" i="9" s="1"/>
  <c r="Y180" i="9" s="1"/>
  <c r="R180" i="9"/>
  <c r="Q180" i="9"/>
  <c r="P180" i="9"/>
  <c r="O180" i="9"/>
  <c r="N180" i="9"/>
  <c r="M180" i="9"/>
  <c r="S180" i="9" s="1"/>
  <c r="W179" i="9"/>
  <c r="U179" i="9"/>
  <c r="R179" i="9"/>
  <c r="Q179" i="9"/>
  <c r="P179" i="9"/>
  <c r="O179" i="9"/>
  <c r="N179" i="9"/>
  <c r="T179" i="9" s="1"/>
  <c r="M179" i="9"/>
  <c r="M177" i="9" s="1"/>
  <c r="W178" i="9"/>
  <c r="S178" i="9"/>
  <c r="R178" i="9"/>
  <c r="Q178" i="9"/>
  <c r="P178" i="9"/>
  <c r="O178" i="9"/>
  <c r="U178" i="9" s="1"/>
  <c r="N178" i="9"/>
  <c r="T178" i="9" s="1"/>
  <c r="M178" i="9"/>
  <c r="BL177" i="9"/>
  <c r="BK177" i="9"/>
  <c r="Q177" i="9" s="1"/>
  <c r="BJ177" i="9"/>
  <c r="P177" i="9" s="1"/>
  <c r="BI177" i="9"/>
  <c r="BH177" i="9"/>
  <c r="BG177" i="9"/>
  <c r="BF177" i="9"/>
  <c r="BE177" i="9"/>
  <c r="BD177" i="9"/>
  <c r="BC177" i="9"/>
  <c r="BB177" i="9"/>
  <c r="BA177" i="9"/>
  <c r="AZ177" i="9"/>
  <c r="AY177" i="9"/>
  <c r="AX177" i="9"/>
  <c r="AW177" i="9"/>
  <c r="AV177" i="9"/>
  <c r="AU177" i="9"/>
  <c r="AT177" i="9"/>
  <c r="AS177" i="9"/>
  <c r="AR177" i="9"/>
  <c r="AQ177" i="9"/>
  <c r="AP177" i="9"/>
  <c r="AO177" i="9"/>
  <c r="AN177" i="9"/>
  <c r="AM177" i="9"/>
  <c r="AL177" i="9"/>
  <c r="AK177" i="9"/>
  <c r="AJ177" i="9"/>
  <c r="AI177" i="9"/>
  <c r="AH177" i="9"/>
  <c r="AG177" i="9"/>
  <c r="AF177" i="9"/>
  <c r="AE177" i="9"/>
  <c r="AD177" i="9"/>
  <c r="AC177" i="9"/>
  <c r="AB177" i="9"/>
  <c r="AA177" i="9"/>
  <c r="Z177" i="9"/>
  <c r="W177" i="9"/>
  <c r="R177" i="9"/>
  <c r="N177" i="9"/>
  <c r="L177" i="9"/>
  <c r="K177" i="9"/>
  <c r="J177" i="9"/>
  <c r="I177" i="9"/>
  <c r="H177" i="9"/>
  <c r="E177" i="9"/>
  <c r="W176" i="9"/>
  <c r="U176" i="9"/>
  <c r="R176" i="9"/>
  <c r="Q176" i="9"/>
  <c r="P176" i="9"/>
  <c r="O176" i="9"/>
  <c r="N176" i="9"/>
  <c r="T176" i="9" s="1"/>
  <c r="M176" i="9"/>
  <c r="S176" i="9" s="1"/>
  <c r="F176" i="9"/>
  <c r="W175" i="9"/>
  <c r="X175" i="9" s="1"/>
  <c r="Y175" i="9" s="1"/>
  <c r="T175" i="9"/>
  <c r="V175" i="9" s="1"/>
  <c r="S175" i="9"/>
  <c r="R175" i="9"/>
  <c r="Q175" i="9"/>
  <c r="P175" i="9"/>
  <c r="O175" i="9"/>
  <c r="U175" i="9" s="1"/>
  <c r="N175" i="9"/>
  <c r="M175" i="9"/>
  <c r="X174" i="9"/>
  <c r="Y174" i="9" s="1"/>
  <c r="W174" i="9"/>
  <c r="U174" i="9"/>
  <c r="T174" i="9"/>
  <c r="V174" i="9" s="1"/>
  <c r="R174" i="9"/>
  <c r="Q174" i="9"/>
  <c r="P174" i="9"/>
  <c r="O174" i="9"/>
  <c r="N174" i="9"/>
  <c r="M174" i="9"/>
  <c r="S174" i="9" s="1"/>
  <c r="F174" i="9"/>
  <c r="W173" i="9"/>
  <c r="X173" i="9" s="1"/>
  <c r="Y173" i="9" s="1"/>
  <c r="V173" i="9"/>
  <c r="S173" i="9"/>
  <c r="R173" i="9"/>
  <c r="Q173" i="9"/>
  <c r="P173" i="9"/>
  <c r="O173" i="9"/>
  <c r="U173" i="9" s="1"/>
  <c r="N173" i="9"/>
  <c r="T173" i="9" s="1"/>
  <c r="M173" i="9"/>
  <c r="M170" i="9" s="1"/>
  <c r="M169" i="9" s="1"/>
  <c r="F173" i="9"/>
  <c r="X172" i="9"/>
  <c r="Y172" i="9" s="1"/>
  <c r="W172" i="9"/>
  <c r="V172" i="9"/>
  <c r="N172" i="9"/>
  <c r="N170" i="9" s="1"/>
  <c r="F172" i="9"/>
  <c r="W171" i="9"/>
  <c r="X171" i="9" s="1"/>
  <c r="Y171" i="9" s="1"/>
  <c r="V171" i="9"/>
  <c r="N171" i="9"/>
  <c r="F171" i="9"/>
  <c r="BL170" i="9"/>
  <c r="BK170" i="9"/>
  <c r="BJ170" i="9"/>
  <c r="BI170" i="9"/>
  <c r="BH170" i="9"/>
  <c r="BH169" i="9" s="1"/>
  <c r="BG170" i="9"/>
  <c r="BG169" i="9" s="1"/>
  <c r="BF170" i="9"/>
  <c r="BE170" i="9"/>
  <c r="BD170" i="9"/>
  <c r="BD169" i="9" s="1"/>
  <c r="BC170" i="9"/>
  <c r="BC169" i="9" s="1"/>
  <c r="BB170" i="9"/>
  <c r="BA170" i="9"/>
  <c r="AZ170" i="9"/>
  <c r="AZ169" i="9" s="1"/>
  <c r="AY170" i="9"/>
  <c r="AY169" i="9" s="1"/>
  <c r="AX170" i="9"/>
  <c r="AW170" i="9"/>
  <c r="AV170" i="9"/>
  <c r="AV169" i="9" s="1"/>
  <c r="AU170" i="9"/>
  <c r="AU169" i="9" s="1"/>
  <c r="AT170" i="9"/>
  <c r="AS170" i="9"/>
  <c r="AR170" i="9"/>
  <c r="AR169" i="9" s="1"/>
  <c r="AQ170" i="9"/>
  <c r="AQ169" i="9" s="1"/>
  <c r="AP170" i="9"/>
  <c r="AO170" i="9"/>
  <c r="AN170" i="9"/>
  <c r="AN169" i="9" s="1"/>
  <c r="AM170" i="9"/>
  <c r="AM169" i="9" s="1"/>
  <c r="AL170" i="9"/>
  <c r="AK170" i="9"/>
  <c r="AJ170" i="9"/>
  <c r="AJ169" i="9" s="1"/>
  <c r="W169" i="9" s="1"/>
  <c r="AI170" i="9"/>
  <c r="AH170" i="9"/>
  <c r="AG170" i="9"/>
  <c r="AF170" i="9"/>
  <c r="AF169" i="9" s="1"/>
  <c r="AE170" i="9"/>
  <c r="AE169" i="9" s="1"/>
  <c r="AD170" i="9"/>
  <c r="AC170" i="9"/>
  <c r="AB170" i="9"/>
  <c r="AB169" i="9" s="1"/>
  <c r="AA170" i="9"/>
  <c r="AA169" i="9" s="1"/>
  <c r="Z170" i="9"/>
  <c r="W170" i="9"/>
  <c r="S170" i="9"/>
  <c r="O170" i="9"/>
  <c r="O169" i="9" s="1"/>
  <c r="L170" i="9"/>
  <c r="L169" i="9" s="1"/>
  <c r="K170" i="9"/>
  <c r="K169" i="9" s="1"/>
  <c r="J170" i="9"/>
  <c r="I170" i="9"/>
  <c r="H170" i="9"/>
  <c r="H169" i="9" s="1"/>
  <c r="F170" i="9"/>
  <c r="F169" i="9" s="1"/>
  <c r="E170" i="9"/>
  <c r="BJ169" i="9"/>
  <c r="BI169" i="9"/>
  <c r="BF169" i="9"/>
  <c r="BE169" i="9"/>
  <c r="BB169" i="9"/>
  <c r="BA169" i="9"/>
  <c r="AX169" i="9"/>
  <c r="AW169" i="9"/>
  <c r="AT169" i="9"/>
  <c r="AS169" i="9"/>
  <c r="AP169" i="9"/>
  <c r="AO169" i="9"/>
  <c r="AL169" i="9"/>
  <c r="AK169" i="9"/>
  <c r="AH169" i="9"/>
  <c r="AG169" i="9"/>
  <c r="AD169" i="9"/>
  <c r="AC169" i="9"/>
  <c r="Z169" i="9"/>
  <c r="N169" i="9"/>
  <c r="J169" i="9"/>
  <c r="I169" i="9"/>
  <c r="E169" i="9"/>
  <c r="W168" i="9"/>
  <c r="X168" i="9" s="1"/>
  <c r="Y168" i="9" s="1"/>
  <c r="S168" i="9"/>
  <c r="R168" i="9"/>
  <c r="Q168" i="9"/>
  <c r="P168" i="9"/>
  <c r="O168" i="9"/>
  <c r="U168" i="9" s="1"/>
  <c r="N168" i="9"/>
  <c r="T168" i="9" s="1"/>
  <c r="V168" i="9" s="1"/>
  <c r="W167" i="9"/>
  <c r="X167" i="9" s="1"/>
  <c r="Y167" i="9" s="1"/>
  <c r="S167" i="9"/>
  <c r="R167" i="9"/>
  <c r="Q167" i="9"/>
  <c r="P167" i="9"/>
  <c r="O167" i="9"/>
  <c r="U167" i="9" s="1"/>
  <c r="U166" i="9" s="1"/>
  <c r="N167" i="9"/>
  <c r="T167" i="9" s="1"/>
  <c r="T166" i="9" s="1"/>
  <c r="V166" i="9" s="1"/>
  <c r="M167" i="9"/>
  <c r="BL166" i="9"/>
  <c r="BK166" i="9"/>
  <c r="BJ166" i="9"/>
  <c r="BI166" i="9"/>
  <c r="BH166" i="9"/>
  <c r="BG166" i="9"/>
  <c r="BF166" i="9"/>
  <c r="BE166" i="9"/>
  <c r="BD166" i="9"/>
  <c r="BC166" i="9"/>
  <c r="BB166" i="9"/>
  <c r="BA166" i="9"/>
  <c r="AZ166" i="9"/>
  <c r="AY166" i="9"/>
  <c r="AX166" i="9"/>
  <c r="AW166" i="9"/>
  <c r="AV166" i="9"/>
  <c r="AU166" i="9"/>
  <c r="AT166" i="9"/>
  <c r="AS166" i="9"/>
  <c r="AR166" i="9"/>
  <c r="AQ166" i="9"/>
  <c r="AP166" i="9"/>
  <c r="AO166" i="9"/>
  <c r="AN166" i="9"/>
  <c r="AM166" i="9"/>
  <c r="AL166" i="9"/>
  <c r="AK166" i="9"/>
  <c r="AJ166" i="9"/>
  <c r="AI166" i="9"/>
  <c r="AH166" i="9"/>
  <c r="AG166" i="9"/>
  <c r="AF166" i="9"/>
  <c r="AE166" i="9"/>
  <c r="AD166" i="9"/>
  <c r="AC166" i="9"/>
  <c r="AB166" i="9"/>
  <c r="AA166" i="9"/>
  <c r="Z166" i="9"/>
  <c r="W166" i="9"/>
  <c r="X166" i="9" s="1"/>
  <c r="S166" i="9"/>
  <c r="R166" i="9"/>
  <c r="O166" i="9"/>
  <c r="M166" i="9"/>
  <c r="L166" i="9"/>
  <c r="K166" i="9"/>
  <c r="J166" i="9"/>
  <c r="I166" i="9"/>
  <c r="H166" i="9"/>
  <c r="E166" i="9"/>
  <c r="Y166" i="9" s="1"/>
  <c r="W165" i="9"/>
  <c r="V165" i="9"/>
  <c r="U165" i="9"/>
  <c r="R165" i="9"/>
  <c r="Q165" i="9"/>
  <c r="P165" i="9"/>
  <c r="O165" i="9"/>
  <c r="N165" i="9"/>
  <c r="T165" i="9" s="1"/>
  <c r="X165" i="9" s="1"/>
  <c r="Y165" i="9" s="1"/>
  <c r="M165" i="9"/>
  <c r="S165" i="9" s="1"/>
  <c r="F165" i="9"/>
  <c r="X164" i="9"/>
  <c r="Y164" i="9" s="1"/>
  <c r="W164" i="9"/>
  <c r="T164" i="9"/>
  <c r="V164" i="9" s="1"/>
  <c r="S164" i="9"/>
  <c r="R164" i="9"/>
  <c r="Q164" i="9"/>
  <c r="P164" i="9"/>
  <c r="O164" i="9"/>
  <c r="U164" i="9" s="1"/>
  <c r="N164" i="9"/>
  <c r="M164" i="9"/>
  <c r="F164" i="9"/>
  <c r="W163" i="9"/>
  <c r="U163" i="9"/>
  <c r="R163" i="9"/>
  <c r="Q163" i="9"/>
  <c r="P163" i="9"/>
  <c r="O163" i="9"/>
  <c r="N163" i="9"/>
  <c r="T163" i="9" s="1"/>
  <c r="V163" i="9" s="1"/>
  <c r="M163" i="9"/>
  <c r="F163" i="9"/>
  <c r="BL162" i="9"/>
  <c r="BK162" i="9"/>
  <c r="BJ162" i="9"/>
  <c r="BJ161" i="9" s="1"/>
  <c r="BI162" i="9"/>
  <c r="BH162" i="9"/>
  <c r="BG162" i="9"/>
  <c r="BG161" i="9" s="1"/>
  <c r="BG160" i="9" s="1"/>
  <c r="BF162" i="9"/>
  <c r="BF161" i="9" s="1"/>
  <c r="BF160" i="9" s="1"/>
  <c r="BE162" i="9"/>
  <c r="BD162" i="9"/>
  <c r="BC162" i="9"/>
  <c r="BC161" i="9" s="1"/>
  <c r="BC160" i="9" s="1"/>
  <c r="BB162" i="9"/>
  <c r="BB161" i="9" s="1"/>
  <c r="BB160" i="9" s="1"/>
  <c r="BA162" i="9"/>
  <c r="AZ162" i="9"/>
  <c r="AY162" i="9"/>
  <c r="AY161" i="9" s="1"/>
  <c r="AY160" i="9" s="1"/>
  <c r="AX162" i="9"/>
  <c r="AW162" i="9"/>
  <c r="AV162" i="9"/>
  <c r="AU162" i="9"/>
  <c r="AU161" i="9" s="1"/>
  <c r="AU160" i="9" s="1"/>
  <c r="AT162" i="9"/>
  <c r="AT161" i="9" s="1"/>
  <c r="AT160" i="9" s="1"/>
  <c r="AS162" i="9"/>
  <c r="AR162" i="9"/>
  <c r="AQ162" i="9"/>
  <c r="AQ161" i="9" s="1"/>
  <c r="AQ160" i="9" s="1"/>
  <c r="AP162" i="9"/>
  <c r="AP161" i="9" s="1"/>
  <c r="AP160" i="9" s="1"/>
  <c r="AO162" i="9"/>
  <c r="AN162" i="9"/>
  <c r="AM162" i="9"/>
  <c r="AM161" i="9" s="1"/>
  <c r="AM160" i="9" s="1"/>
  <c r="AL162" i="9"/>
  <c r="AL161" i="9" s="1"/>
  <c r="AL160" i="9" s="1"/>
  <c r="AK162" i="9"/>
  <c r="AJ162" i="9"/>
  <c r="AI162" i="9"/>
  <c r="AI161" i="9" s="1"/>
  <c r="AH162" i="9"/>
  <c r="AG162" i="9"/>
  <c r="AF162" i="9"/>
  <c r="AE162" i="9"/>
  <c r="AE161" i="9" s="1"/>
  <c r="AE160" i="9" s="1"/>
  <c r="AD162" i="9"/>
  <c r="AD161" i="9" s="1"/>
  <c r="AD160" i="9" s="1"/>
  <c r="AC162" i="9"/>
  <c r="AB162" i="9"/>
  <c r="AA162" i="9"/>
  <c r="AA161" i="9" s="1"/>
  <c r="AA160" i="9" s="1"/>
  <c r="Z162" i="9"/>
  <c r="Z161" i="9" s="1"/>
  <c r="Z160" i="9" s="1"/>
  <c r="W162" i="9"/>
  <c r="R162" i="9"/>
  <c r="L162" i="9"/>
  <c r="K162" i="9"/>
  <c r="K161" i="9" s="1"/>
  <c r="J162" i="9"/>
  <c r="I162" i="9"/>
  <c r="H162" i="9"/>
  <c r="F162" i="9"/>
  <c r="F161" i="9" s="1"/>
  <c r="F160" i="9" s="1"/>
  <c r="E162" i="9"/>
  <c r="BL161" i="9"/>
  <c r="BI161" i="9"/>
  <c r="BH161" i="9"/>
  <c r="BE161" i="9"/>
  <c r="BE160" i="9" s="1"/>
  <c r="BD161" i="9"/>
  <c r="BA161" i="9"/>
  <c r="AZ161" i="9"/>
  <c r="AX161" i="9"/>
  <c r="AX160" i="9" s="1"/>
  <c r="AW161" i="9"/>
  <c r="AV161" i="9"/>
  <c r="AS161" i="9"/>
  <c r="AR161" i="9"/>
  <c r="AO161" i="9"/>
  <c r="AO160" i="9" s="1"/>
  <c r="AN161" i="9"/>
  <c r="AK161" i="9"/>
  <c r="AJ161" i="9"/>
  <c r="W161" i="9" s="1"/>
  <c r="AH161" i="9"/>
  <c r="AH160" i="9" s="1"/>
  <c r="AG161" i="9"/>
  <c r="AF161" i="9"/>
  <c r="AC161" i="9"/>
  <c r="AB161" i="9"/>
  <c r="L161" i="9"/>
  <c r="J161" i="9"/>
  <c r="J160" i="9" s="1"/>
  <c r="I161" i="9"/>
  <c r="I160" i="9" s="1"/>
  <c r="H161" i="9"/>
  <c r="BI160" i="9"/>
  <c r="BH160" i="9"/>
  <c r="BD160" i="9"/>
  <c r="BA160" i="9"/>
  <c r="AZ160" i="9"/>
  <c r="AW160" i="9"/>
  <c r="AV160" i="9"/>
  <c r="AS160" i="9"/>
  <c r="AR160" i="9"/>
  <c r="AN160" i="9"/>
  <c r="AK160" i="9"/>
  <c r="AJ160" i="9"/>
  <c r="AG160" i="9"/>
  <c r="AF160" i="9"/>
  <c r="AC160" i="9"/>
  <c r="AB160" i="9"/>
  <c r="K160" i="9"/>
  <c r="W159" i="9"/>
  <c r="X159" i="9" s="1"/>
  <c r="Y159" i="9" s="1"/>
  <c r="U159" i="9"/>
  <c r="Q159" i="9"/>
  <c r="P159" i="9"/>
  <c r="N159" i="9"/>
  <c r="T159" i="9" s="1"/>
  <c r="V159" i="9" s="1"/>
  <c r="M159" i="9"/>
  <c r="S159" i="9" s="1"/>
  <c r="S155" i="9" s="1"/>
  <c r="W158" i="9"/>
  <c r="U158" i="9"/>
  <c r="R158" i="9"/>
  <c r="Q158" i="9"/>
  <c r="P158" i="9"/>
  <c r="O158" i="9"/>
  <c r="N158" i="9"/>
  <c r="T158" i="9" s="1"/>
  <c r="X158" i="9" s="1"/>
  <c r="Y158" i="9" s="1"/>
  <c r="M158" i="9"/>
  <c r="S158" i="9" s="1"/>
  <c r="W157" i="9"/>
  <c r="X157" i="9" s="1"/>
  <c r="Y157" i="9" s="1"/>
  <c r="V157" i="9"/>
  <c r="S157" i="9"/>
  <c r="R157" i="9"/>
  <c r="Q157" i="9"/>
  <c r="P157" i="9"/>
  <c r="O157" i="9"/>
  <c r="U157" i="9" s="1"/>
  <c r="U155" i="9" s="1"/>
  <c r="N157" i="9"/>
  <c r="T157" i="9" s="1"/>
  <c r="M157" i="9"/>
  <c r="W156" i="9"/>
  <c r="S156" i="9"/>
  <c r="R156" i="9"/>
  <c r="Q156" i="9"/>
  <c r="P156" i="9"/>
  <c r="O156" i="9"/>
  <c r="U156" i="9" s="1"/>
  <c r="N156" i="9"/>
  <c r="T156" i="9" s="1"/>
  <c r="M156" i="9"/>
  <c r="BL155" i="9"/>
  <c r="R155" i="9" s="1"/>
  <c r="BK155" i="9"/>
  <c r="Q155" i="9" s="1"/>
  <c r="BJ155" i="9"/>
  <c r="BI155" i="9"/>
  <c r="BH155" i="9"/>
  <c r="BG155" i="9"/>
  <c r="BF155" i="9"/>
  <c r="BE155" i="9"/>
  <c r="BD155" i="9"/>
  <c r="BC155" i="9"/>
  <c r="BB155" i="9"/>
  <c r="BA155" i="9"/>
  <c r="AZ155" i="9"/>
  <c r="AY155" i="9"/>
  <c r="AX155" i="9"/>
  <c r="AW155" i="9"/>
  <c r="AV155" i="9"/>
  <c r="AU155" i="9"/>
  <c r="AT155" i="9"/>
  <c r="AS155" i="9"/>
  <c r="AR155" i="9"/>
  <c r="AQ155" i="9"/>
  <c r="AP155" i="9"/>
  <c r="AO155" i="9"/>
  <c r="AN155" i="9"/>
  <c r="AM155" i="9"/>
  <c r="AL155" i="9"/>
  <c r="AK155" i="9"/>
  <c r="AJ155" i="9"/>
  <c r="W155" i="9" s="1"/>
  <c r="AI155" i="9"/>
  <c r="AH155" i="9"/>
  <c r="AG155" i="9"/>
  <c r="AF155" i="9"/>
  <c r="AE155" i="9"/>
  <c r="AD155" i="9"/>
  <c r="AC155" i="9"/>
  <c r="AB155" i="9"/>
  <c r="AA155" i="9"/>
  <c r="Z155" i="9"/>
  <c r="N155" i="9"/>
  <c r="L155" i="9"/>
  <c r="K155" i="9"/>
  <c r="J155" i="9"/>
  <c r="I155" i="9"/>
  <c r="H155" i="9"/>
  <c r="E155" i="9"/>
  <c r="Y155" i="9" s="1"/>
  <c r="W154" i="9"/>
  <c r="U154" i="9"/>
  <c r="R154" i="9"/>
  <c r="Q154" i="9"/>
  <c r="P154" i="9"/>
  <c r="O154" i="9"/>
  <c r="N154" i="9"/>
  <c r="T154" i="9" s="1"/>
  <c r="M154" i="9"/>
  <c r="S154" i="9" s="1"/>
  <c r="W153" i="9"/>
  <c r="V153" i="9"/>
  <c r="S153" i="9"/>
  <c r="R153" i="9"/>
  <c r="Q153" i="9"/>
  <c r="P153" i="9"/>
  <c r="O153" i="9"/>
  <c r="U153" i="9" s="1"/>
  <c r="U151" i="9" s="1"/>
  <c r="N153" i="9"/>
  <c r="T153" i="9" s="1"/>
  <c r="M153" i="9"/>
  <c r="W152" i="9"/>
  <c r="S152" i="9"/>
  <c r="S151" i="9" s="1"/>
  <c r="R152" i="9"/>
  <c r="Q152" i="9"/>
  <c r="P152" i="9"/>
  <c r="O152" i="9"/>
  <c r="U152" i="9" s="1"/>
  <c r="N152" i="9"/>
  <c r="N151" i="9" s="1"/>
  <c r="M152" i="9"/>
  <c r="BL151" i="9"/>
  <c r="BK151" i="9"/>
  <c r="BJ151" i="9"/>
  <c r="P151" i="9" s="1"/>
  <c r="BI151" i="9"/>
  <c r="BH151" i="9"/>
  <c r="BG151" i="9"/>
  <c r="BF151" i="9"/>
  <c r="BE151" i="9"/>
  <c r="BD151" i="9"/>
  <c r="BC151" i="9"/>
  <c r="BB151" i="9"/>
  <c r="BA151" i="9"/>
  <c r="AZ151" i="9"/>
  <c r="AY151" i="9"/>
  <c r="AX151" i="9"/>
  <c r="AW151" i="9"/>
  <c r="AV151" i="9"/>
  <c r="AU151" i="9"/>
  <c r="AT151" i="9"/>
  <c r="AS151" i="9"/>
  <c r="AR151" i="9"/>
  <c r="AQ151" i="9"/>
  <c r="AP151" i="9"/>
  <c r="AO151" i="9"/>
  <c r="AN151" i="9"/>
  <c r="AM151" i="9"/>
  <c r="AL151" i="9"/>
  <c r="AK151" i="9"/>
  <c r="AJ151" i="9"/>
  <c r="W151" i="9" s="1"/>
  <c r="AI151" i="9"/>
  <c r="AH151" i="9"/>
  <c r="R151" i="9" s="1"/>
  <c r="AG151" i="9"/>
  <c r="AF151" i="9"/>
  <c r="AE151" i="9"/>
  <c r="AD151" i="9"/>
  <c r="Q151" i="9" s="1"/>
  <c r="AC151" i="9"/>
  <c r="AB151" i="9"/>
  <c r="AA151" i="9"/>
  <c r="Z151" i="9"/>
  <c r="M151" i="9"/>
  <c r="L151" i="9"/>
  <c r="K151" i="9"/>
  <c r="J151" i="9"/>
  <c r="I151" i="9"/>
  <c r="H151" i="9"/>
  <c r="E151" i="9"/>
  <c r="Y151" i="9" s="1"/>
  <c r="X150" i="9"/>
  <c r="Y150" i="9" s="1"/>
  <c r="W150" i="9"/>
  <c r="U150" i="9"/>
  <c r="T150" i="9"/>
  <c r="V150" i="9" s="1"/>
  <c r="R150" i="9"/>
  <c r="Q150" i="9"/>
  <c r="P150" i="9"/>
  <c r="O150" i="9"/>
  <c r="N150" i="9"/>
  <c r="M150" i="9"/>
  <c r="M146" i="9" s="1"/>
  <c r="W149" i="9"/>
  <c r="X149" i="9" s="1"/>
  <c r="Y149" i="9" s="1"/>
  <c r="V149" i="9"/>
  <c r="R149" i="9"/>
  <c r="Q149" i="9"/>
  <c r="P149" i="9"/>
  <c r="O149" i="9"/>
  <c r="N149" i="9"/>
  <c r="W148" i="9"/>
  <c r="S148" i="9"/>
  <c r="R148" i="9"/>
  <c r="Q148" i="9"/>
  <c r="P148" i="9"/>
  <c r="O148" i="9"/>
  <c r="U148" i="9" s="1"/>
  <c r="N148" i="9"/>
  <c r="N146" i="9" s="1"/>
  <c r="M148" i="9"/>
  <c r="W147" i="9"/>
  <c r="X147" i="9" s="1"/>
  <c r="Y147" i="9" s="1"/>
  <c r="T147" i="9"/>
  <c r="V147" i="9" s="1"/>
  <c r="S147" i="9"/>
  <c r="R147" i="9"/>
  <c r="Q147" i="9"/>
  <c r="P147" i="9"/>
  <c r="O147" i="9"/>
  <c r="U147" i="9" s="1"/>
  <c r="N147" i="9"/>
  <c r="M147" i="9"/>
  <c r="BL146" i="9"/>
  <c r="R146" i="9" s="1"/>
  <c r="BK146" i="9"/>
  <c r="Q146" i="9" s="1"/>
  <c r="BJ146" i="9"/>
  <c r="BI146" i="9"/>
  <c r="BH146" i="9"/>
  <c r="BG146" i="9"/>
  <c r="BF146" i="9"/>
  <c r="BE146" i="9"/>
  <c r="BD146" i="9"/>
  <c r="BC146" i="9"/>
  <c r="BB146" i="9"/>
  <c r="BA146" i="9"/>
  <c r="AZ146" i="9"/>
  <c r="AY146" i="9"/>
  <c r="AX146" i="9"/>
  <c r="AW146" i="9"/>
  <c r="AV146" i="9"/>
  <c r="AU146" i="9"/>
  <c r="AT146" i="9"/>
  <c r="AS146" i="9"/>
  <c r="AR146" i="9"/>
  <c r="AQ146" i="9"/>
  <c r="AP146" i="9"/>
  <c r="AO146" i="9"/>
  <c r="AN146" i="9"/>
  <c r="AM146" i="9"/>
  <c r="AL146" i="9"/>
  <c r="AK146" i="9"/>
  <c r="AJ146" i="9"/>
  <c r="AI146" i="9"/>
  <c r="P146" i="9" s="1"/>
  <c r="AH146" i="9"/>
  <c r="AG146" i="9"/>
  <c r="AF146" i="9"/>
  <c r="AE146" i="9"/>
  <c r="AD146" i="9"/>
  <c r="AC146" i="9"/>
  <c r="AB146" i="9"/>
  <c r="AA146" i="9"/>
  <c r="Z146" i="9"/>
  <c r="W146" i="9"/>
  <c r="O146" i="9"/>
  <c r="L146" i="9"/>
  <c r="K146" i="9"/>
  <c r="J146" i="9"/>
  <c r="I146" i="9"/>
  <c r="H146" i="9"/>
  <c r="E146" i="9"/>
  <c r="AG145" i="9"/>
  <c r="W145" i="9"/>
  <c r="X145" i="9" s="1"/>
  <c r="Y145" i="9" s="1"/>
  <c r="V145" i="9"/>
  <c r="Q145" i="9"/>
  <c r="P145" i="9"/>
  <c r="O145" i="9"/>
  <c r="N145" i="9"/>
  <c r="W144" i="9"/>
  <c r="X144" i="9" s="1"/>
  <c r="Y144" i="9" s="1"/>
  <c r="T144" i="9"/>
  <c r="V144" i="9" s="1"/>
  <c r="S144" i="9"/>
  <c r="R144" i="9"/>
  <c r="Q144" i="9"/>
  <c r="P144" i="9"/>
  <c r="O144" i="9"/>
  <c r="O141" i="9" s="1"/>
  <c r="N144" i="9"/>
  <c r="M144" i="9"/>
  <c r="X143" i="9"/>
  <c r="Y143" i="9" s="1"/>
  <c r="W143" i="9"/>
  <c r="U143" i="9"/>
  <c r="T143" i="9"/>
  <c r="V143" i="9" s="1"/>
  <c r="R143" i="9"/>
  <c r="Q143" i="9"/>
  <c r="P143" i="9"/>
  <c r="O143" i="9"/>
  <c r="N143" i="9"/>
  <c r="M143" i="9"/>
  <c r="S143" i="9" s="1"/>
  <c r="W142" i="9"/>
  <c r="U142" i="9"/>
  <c r="R142" i="9"/>
  <c r="Q142" i="9"/>
  <c r="P142" i="9"/>
  <c r="O142" i="9"/>
  <c r="N142" i="9"/>
  <c r="T142" i="9" s="1"/>
  <c r="M142" i="9"/>
  <c r="S142" i="9" s="1"/>
  <c r="S141" i="9" s="1"/>
  <c r="BL141" i="9"/>
  <c r="BK141" i="9"/>
  <c r="BJ141" i="9"/>
  <c r="P141" i="9" s="1"/>
  <c r="BI141" i="9"/>
  <c r="BH141" i="9"/>
  <c r="BG141" i="9"/>
  <c r="BF141" i="9"/>
  <c r="BE141" i="9"/>
  <c r="BD141" i="9"/>
  <c r="BC141" i="9"/>
  <c r="BB141" i="9"/>
  <c r="BB120" i="9" s="1"/>
  <c r="BA141" i="9"/>
  <c r="AZ141" i="9"/>
  <c r="AY141" i="9"/>
  <c r="AX141" i="9"/>
  <c r="AW141" i="9"/>
  <c r="AV141" i="9"/>
  <c r="AU141" i="9"/>
  <c r="AT141" i="9"/>
  <c r="AT120" i="9" s="1"/>
  <c r="AS141" i="9"/>
  <c r="AR141" i="9"/>
  <c r="AQ141" i="9"/>
  <c r="AP141" i="9"/>
  <c r="AO141" i="9"/>
  <c r="AN141" i="9"/>
  <c r="AM141" i="9"/>
  <c r="AL141" i="9"/>
  <c r="AL120" i="9" s="1"/>
  <c r="AK141" i="9"/>
  <c r="R141" i="9" s="1"/>
  <c r="AJ141" i="9"/>
  <c r="AI141" i="9"/>
  <c r="AH141" i="9"/>
  <c r="AG141" i="9"/>
  <c r="AF141" i="9"/>
  <c r="AE141" i="9"/>
  <c r="AD141" i="9"/>
  <c r="AD120" i="9" s="1"/>
  <c r="AC141" i="9"/>
  <c r="AB141" i="9"/>
  <c r="AA141" i="9"/>
  <c r="Z141" i="9"/>
  <c r="W141" i="9"/>
  <c r="Q141" i="9"/>
  <c r="N141" i="9"/>
  <c r="L141" i="9"/>
  <c r="K141" i="9"/>
  <c r="J141" i="9"/>
  <c r="I141" i="9"/>
  <c r="H141" i="9"/>
  <c r="E141" i="9"/>
  <c r="W140" i="9"/>
  <c r="U140" i="9"/>
  <c r="T140" i="9"/>
  <c r="X140" i="9" s="1"/>
  <c r="Y140" i="9" s="1"/>
  <c r="R140" i="9"/>
  <c r="Q140" i="9"/>
  <c r="P140" i="9"/>
  <c r="O140" i="9"/>
  <c r="N140" i="9"/>
  <c r="M140" i="9"/>
  <c r="S140" i="9" s="1"/>
  <c r="W139" i="9"/>
  <c r="U139" i="9"/>
  <c r="R139" i="9"/>
  <c r="Q139" i="9"/>
  <c r="P139" i="9"/>
  <c r="O139" i="9"/>
  <c r="N139" i="9"/>
  <c r="T139" i="9" s="1"/>
  <c r="V139" i="9" s="1"/>
  <c r="M139" i="9"/>
  <c r="S139" i="9" s="1"/>
  <c r="AJ138" i="9"/>
  <c r="AG138" i="9"/>
  <c r="N138" i="9" s="1"/>
  <c r="S138" i="9"/>
  <c r="S137" i="9" s="1"/>
  <c r="R138" i="9"/>
  <c r="Q138" i="9"/>
  <c r="P138" i="9"/>
  <c r="O138" i="9"/>
  <c r="U138" i="9" s="1"/>
  <c r="U137" i="9" s="1"/>
  <c r="M138" i="9"/>
  <c r="BL137" i="9"/>
  <c r="BK137" i="9"/>
  <c r="BK120" i="9" s="1"/>
  <c r="BK97" i="9" s="1"/>
  <c r="BJ137" i="9"/>
  <c r="BI137" i="9"/>
  <c r="BH137" i="9"/>
  <c r="BG137" i="9"/>
  <c r="BG120" i="9" s="1"/>
  <c r="BG97" i="9" s="1"/>
  <c r="BF137" i="9"/>
  <c r="BE137" i="9"/>
  <c r="BD137" i="9"/>
  <c r="BC137" i="9"/>
  <c r="BC120" i="9" s="1"/>
  <c r="BC97" i="9" s="1"/>
  <c r="BB137" i="9"/>
  <c r="BA137" i="9"/>
  <c r="AZ137" i="9"/>
  <c r="AY137" i="9"/>
  <c r="AY120" i="9" s="1"/>
  <c r="AY97" i="9" s="1"/>
  <c r="AX137" i="9"/>
  <c r="AW137" i="9"/>
  <c r="AV137" i="9"/>
  <c r="AU137" i="9"/>
  <c r="AU120" i="9" s="1"/>
  <c r="AU97" i="9" s="1"/>
  <c r="AT137" i="9"/>
  <c r="AS137" i="9"/>
  <c r="AR137" i="9"/>
  <c r="AQ137" i="9"/>
  <c r="AQ120" i="9" s="1"/>
  <c r="AQ97" i="9" s="1"/>
  <c r="AP137" i="9"/>
  <c r="AO137" i="9"/>
  <c r="AN137" i="9"/>
  <c r="AM137" i="9"/>
  <c r="AM120" i="9" s="1"/>
  <c r="AM97" i="9" s="1"/>
  <c r="AL137" i="9"/>
  <c r="AK137" i="9"/>
  <c r="AJ137" i="9"/>
  <c r="AI137" i="9"/>
  <c r="AI120" i="9" s="1"/>
  <c r="AI97" i="9" s="1"/>
  <c r="AH137" i="9"/>
  <c r="AG137" i="9"/>
  <c r="AF137" i="9"/>
  <c r="AE137" i="9"/>
  <c r="R137" i="9" s="1"/>
  <c r="AD137" i="9"/>
  <c r="AC137" i="9"/>
  <c r="P137" i="9" s="1"/>
  <c r="AB137" i="9"/>
  <c r="AA137" i="9"/>
  <c r="AA120" i="9" s="1"/>
  <c r="AA97" i="9" s="1"/>
  <c r="Z137" i="9"/>
  <c r="Q137" i="9"/>
  <c r="M137" i="9"/>
  <c r="L137" i="9"/>
  <c r="K137" i="9"/>
  <c r="J137" i="9"/>
  <c r="I137" i="9"/>
  <c r="H137" i="9"/>
  <c r="E137" i="9"/>
  <c r="Y137" i="9" s="1"/>
  <c r="W136" i="9"/>
  <c r="U136" i="9"/>
  <c r="T136" i="9"/>
  <c r="X136" i="9" s="1"/>
  <c r="Y136" i="9" s="1"/>
  <c r="R136" i="9"/>
  <c r="Q136" i="9"/>
  <c r="P136" i="9"/>
  <c r="O136" i="9"/>
  <c r="N136" i="9"/>
  <c r="M136" i="9"/>
  <c r="S136" i="9" s="1"/>
  <c r="W135" i="9"/>
  <c r="U135" i="9"/>
  <c r="R135" i="9"/>
  <c r="Q135" i="9"/>
  <c r="P135" i="9"/>
  <c r="O135" i="9"/>
  <c r="N135" i="9"/>
  <c r="T135" i="9" s="1"/>
  <c r="V135" i="9" s="1"/>
  <c r="M135" i="9"/>
  <c r="S135" i="9" s="1"/>
  <c r="W134" i="9"/>
  <c r="S134" i="9"/>
  <c r="R134" i="9"/>
  <c r="Q134" i="9"/>
  <c r="P134" i="9"/>
  <c r="O134" i="9"/>
  <c r="U134" i="9" s="1"/>
  <c r="N134" i="9"/>
  <c r="T134" i="9" s="1"/>
  <c r="M134" i="9"/>
  <c r="W133" i="9"/>
  <c r="X133" i="9" s="1"/>
  <c r="Y133" i="9" s="1"/>
  <c r="T133" i="9"/>
  <c r="V133" i="9" s="1"/>
  <c r="S133" i="9"/>
  <c r="R133" i="9"/>
  <c r="Q133" i="9"/>
  <c r="P133" i="9"/>
  <c r="O133" i="9"/>
  <c r="O131" i="9" s="1"/>
  <c r="N133" i="9"/>
  <c r="M133" i="9"/>
  <c r="X132" i="9"/>
  <c r="Y132" i="9" s="1"/>
  <c r="W132" i="9"/>
  <c r="U132" i="9"/>
  <c r="T132" i="9"/>
  <c r="V132" i="9" s="1"/>
  <c r="R132" i="9"/>
  <c r="Q132" i="9"/>
  <c r="P132" i="9"/>
  <c r="O132" i="9"/>
  <c r="N132" i="9"/>
  <c r="M132" i="9"/>
  <c r="S132" i="9" s="1"/>
  <c r="S131" i="9" s="1"/>
  <c r="BL131" i="9"/>
  <c r="R131" i="9" s="1"/>
  <c r="BK131" i="9"/>
  <c r="BJ131" i="9"/>
  <c r="BI131" i="9"/>
  <c r="BH131" i="9"/>
  <c r="BG131" i="9"/>
  <c r="BF131" i="9"/>
  <c r="BE131" i="9"/>
  <c r="BD131" i="9"/>
  <c r="BC131" i="9"/>
  <c r="BB131" i="9"/>
  <c r="BA131" i="9"/>
  <c r="AZ131" i="9"/>
  <c r="AY131" i="9"/>
  <c r="AX131" i="9"/>
  <c r="AW131" i="9"/>
  <c r="AV131" i="9"/>
  <c r="AU131" i="9"/>
  <c r="AT131" i="9"/>
  <c r="AS131" i="9"/>
  <c r="AR131" i="9"/>
  <c r="P131" i="9" s="1"/>
  <c r="AQ131" i="9"/>
  <c r="AP131" i="9"/>
  <c r="AO131" i="9"/>
  <c r="AN131" i="9"/>
  <c r="AM131" i="9"/>
  <c r="AL131" i="9"/>
  <c r="AK131" i="9"/>
  <c r="AJ131" i="9"/>
  <c r="Q131" i="9" s="1"/>
  <c r="Q120" i="9" s="1"/>
  <c r="AI131" i="9"/>
  <c r="AH131" i="9"/>
  <c r="AG131" i="9"/>
  <c r="AF131" i="9"/>
  <c r="AE131" i="9"/>
  <c r="AD131" i="9"/>
  <c r="AC131" i="9"/>
  <c r="AB131" i="9"/>
  <c r="AA131" i="9"/>
  <c r="Z131" i="9"/>
  <c r="M131" i="9"/>
  <c r="L131" i="9"/>
  <c r="L120" i="9" s="1"/>
  <c r="K131" i="9"/>
  <c r="J131" i="9"/>
  <c r="I131" i="9"/>
  <c r="H131" i="9"/>
  <c r="H120" i="9" s="1"/>
  <c r="E131" i="9"/>
  <c r="W130" i="9"/>
  <c r="X130" i="9" s="1"/>
  <c r="Y130" i="9" s="1"/>
  <c r="T130" i="9"/>
  <c r="V130" i="9" s="1"/>
  <c r="S130" i="9"/>
  <c r="R130" i="9"/>
  <c r="Q130" i="9"/>
  <c r="P130" i="9"/>
  <c r="O130" i="9"/>
  <c r="U130" i="9" s="1"/>
  <c r="N130" i="9"/>
  <c r="M130" i="9"/>
  <c r="F130" i="9"/>
  <c r="AJ129" i="9"/>
  <c r="N129" i="9" s="1"/>
  <c r="T129" i="9" s="1"/>
  <c r="V129" i="9" s="1"/>
  <c r="AD129" i="9"/>
  <c r="Y129" i="9"/>
  <c r="U129" i="9"/>
  <c r="R129" i="9"/>
  <c r="Q129" i="9"/>
  <c r="P129" i="9"/>
  <c r="O129" i="9"/>
  <c r="M129" i="9"/>
  <c r="S129" i="9" s="1"/>
  <c r="F129" i="9"/>
  <c r="W128" i="9"/>
  <c r="X128" i="9" s="1"/>
  <c r="Y128" i="9" s="1"/>
  <c r="T128" i="9"/>
  <c r="V128" i="9" s="1"/>
  <c r="S128" i="9"/>
  <c r="R128" i="9"/>
  <c r="Q128" i="9"/>
  <c r="P128" i="9"/>
  <c r="O128" i="9"/>
  <c r="U128" i="9" s="1"/>
  <c r="N128" i="9"/>
  <c r="M128" i="9"/>
  <c r="F128" i="9"/>
  <c r="W127" i="9"/>
  <c r="U127" i="9"/>
  <c r="R127" i="9"/>
  <c r="Q127" i="9"/>
  <c r="P127" i="9"/>
  <c r="O127" i="9"/>
  <c r="N127" i="9"/>
  <c r="T127" i="9" s="1"/>
  <c r="V127" i="9" s="1"/>
  <c r="M127" i="9"/>
  <c r="S127" i="9" s="1"/>
  <c r="F127" i="9"/>
  <c r="Y126" i="9"/>
  <c r="W126" i="9"/>
  <c r="S126" i="9"/>
  <c r="R126" i="9"/>
  <c r="Q126" i="9"/>
  <c r="P126" i="9"/>
  <c r="O126" i="9"/>
  <c r="U126" i="9" s="1"/>
  <c r="N126" i="9"/>
  <c r="N121" i="9" s="1"/>
  <c r="M126" i="9"/>
  <c r="J126" i="9"/>
  <c r="T126" i="9" s="1"/>
  <c r="V126" i="9" s="1"/>
  <c r="F126" i="9"/>
  <c r="W125" i="9"/>
  <c r="U125" i="9"/>
  <c r="R125" i="9"/>
  <c r="Q125" i="9"/>
  <c r="P125" i="9"/>
  <c r="O125" i="9"/>
  <c r="N125" i="9"/>
  <c r="T125" i="9" s="1"/>
  <c r="V125" i="9" s="1"/>
  <c r="M125" i="9"/>
  <c r="S125" i="9" s="1"/>
  <c r="F125" i="9"/>
  <c r="W124" i="9"/>
  <c r="X124" i="9" s="1"/>
  <c r="Y124" i="9" s="1"/>
  <c r="T124" i="9"/>
  <c r="V124" i="9" s="1"/>
  <c r="S124" i="9"/>
  <c r="R124" i="9"/>
  <c r="Q124" i="9"/>
  <c r="P124" i="9"/>
  <c r="O124" i="9"/>
  <c r="U124" i="9" s="1"/>
  <c r="N124" i="9"/>
  <c r="M124" i="9"/>
  <c r="F124" i="9"/>
  <c r="W123" i="9"/>
  <c r="X123" i="9" s="1"/>
  <c r="Y123" i="9" s="1"/>
  <c r="U123" i="9"/>
  <c r="R123" i="9"/>
  <c r="Q123" i="9"/>
  <c r="P123" i="9"/>
  <c r="O123" i="9"/>
  <c r="N123" i="9"/>
  <c r="T123" i="9" s="1"/>
  <c r="V123" i="9" s="1"/>
  <c r="M123" i="9"/>
  <c r="S123" i="9" s="1"/>
  <c r="F123" i="9"/>
  <c r="W122" i="9"/>
  <c r="X122" i="9" s="1"/>
  <c r="Y122" i="9" s="1"/>
  <c r="T122" i="9"/>
  <c r="V122" i="9" s="1"/>
  <c r="S122" i="9"/>
  <c r="S121" i="9" s="1"/>
  <c r="S120" i="9" s="1"/>
  <c r="R122" i="9"/>
  <c r="Q122" i="9"/>
  <c r="P122" i="9"/>
  <c r="O122" i="9"/>
  <c r="U122" i="9" s="1"/>
  <c r="U121" i="9" s="1"/>
  <c r="N122" i="9"/>
  <c r="M122" i="9"/>
  <c r="F122" i="9"/>
  <c r="F121" i="9" s="1"/>
  <c r="F120" i="9" s="1"/>
  <c r="BL121" i="9"/>
  <c r="R121" i="9" s="1"/>
  <c r="R120" i="9" s="1"/>
  <c r="BK121" i="9"/>
  <c r="BJ121" i="9"/>
  <c r="P121" i="9" s="1"/>
  <c r="BI121" i="9"/>
  <c r="BH121" i="9"/>
  <c r="BG121" i="9"/>
  <c r="BF121" i="9"/>
  <c r="BE121" i="9"/>
  <c r="BD121" i="9"/>
  <c r="BC121" i="9"/>
  <c r="BB121" i="9"/>
  <c r="BA121" i="9"/>
  <c r="AZ121" i="9"/>
  <c r="AY121" i="9"/>
  <c r="AX121" i="9"/>
  <c r="AW121" i="9"/>
  <c r="AV121" i="9"/>
  <c r="AU121" i="9"/>
  <c r="AT121" i="9"/>
  <c r="AS121" i="9"/>
  <c r="AR121" i="9"/>
  <c r="AQ121" i="9"/>
  <c r="AP121" i="9"/>
  <c r="AO121" i="9"/>
  <c r="AN121" i="9"/>
  <c r="AM121" i="9"/>
  <c r="AL121" i="9"/>
  <c r="AK121" i="9"/>
  <c r="AJ121" i="9"/>
  <c r="AI121" i="9"/>
  <c r="AH121" i="9"/>
  <c r="AG121" i="9"/>
  <c r="AF121" i="9"/>
  <c r="AE121" i="9"/>
  <c r="AD121" i="9"/>
  <c r="AC121" i="9"/>
  <c r="AB121" i="9"/>
  <c r="AA121" i="9"/>
  <c r="Z121" i="9"/>
  <c r="Q121" i="9"/>
  <c r="M121" i="9"/>
  <c r="L121" i="9"/>
  <c r="K121" i="9"/>
  <c r="J121" i="9"/>
  <c r="I121" i="9"/>
  <c r="H121" i="9"/>
  <c r="E121" i="9"/>
  <c r="BL120" i="9"/>
  <c r="BI120" i="9"/>
  <c r="BH120" i="9"/>
  <c r="BF120" i="9"/>
  <c r="BE120" i="9"/>
  <c r="BD120" i="9"/>
  <c r="BA120" i="9"/>
  <c r="AZ120" i="9"/>
  <c r="AX120" i="9"/>
  <c r="AW120" i="9"/>
  <c r="AV120" i="9"/>
  <c r="AS120" i="9"/>
  <c r="AR120" i="9"/>
  <c r="AP120" i="9"/>
  <c r="AO120" i="9"/>
  <c r="AN120" i="9"/>
  <c r="AK120" i="9"/>
  <c r="AJ120" i="9"/>
  <c r="AH120" i="9"/>
  <c r="AG120" i="9"/>
  <c r="AF120" i="9"/>
  <c r="AC120" i="9"/>
  <c r="AB120" i="9"/>
  <c r="Z120" i="9"/>
  <c r="K120" i="9"/>
  <c r="J120" i="9"/>
  <c r="I120" i="9"/>
  <c r="I97" i="9" s="1"/>
  <c r="E120" i="9"/>
  <c r="W119" i="9"/>
  <c r="U119" i="9"/>
  <c r="R119" i="9"/>
  <c r="Q119" i="9"/>
  <c r="P119" i="9"/>
  <c r="O119" i="9"/>
  <c r="N119" i="9"/>
  <c r="T119" i="9" s="1"/>
  <c r="V119" i="9" s="1"/>
  <c r="M119" i="9"/>
  <c r="S119" i="9" s="1"/>
  <c r="F119" i="9"/>
  <c r="W118" i="9"/>
  <c r="X118" i="9" s="1"/>
  <c r="Y118" i="9" s="1"/>
  <c r="T118" i="9"/>
  <c r="V118" i="9" s="1"/>
  <c r="S118" i="9"/>
  <c r="R118" i="9"/>
  <c r="Q118" i="9"/>
  <c r="P118" i="9"/>
  <c r="O118" i="9"/>
  <c r="U118" i="9" s="1"/>
  <c r="N118" i="9"/>
  <c r="M118" i="9"/>
  <c r="F118" i="9"/>
  <c r="W117" i="9"/>
  <c r="U117" i="9"/>
  <c r="R117" i="9"/>
  <c r="Q117" i="9"/>
  <c r="P117" i="9"/>
  <c r="O117" i="9"/>
  <c r="N117" i="9"/>
  <c r="T117" i="9" s="1"/>
  <c r="M117" i="9"/>
  <c r="M115" i="9" s="1"/>
  <c r="F117" i="9"/>
  <c r="W116" i="9"/>
  <c r="X116" i="9" s="1"/>
  <c r="Y116" i="9" s="1"/>
  <c r="T116" i="9"/>
  <c r="V116" i="9" s="1"/>
  <c r="S116" i="9"/>
  <c r="R116" i="9"/>
  <c r="Q116" i="9"/>
  <c r="P116" i="9"/>
  <c r="O116" i="9"/>
  <c r="U116" i="9" s="1"/>
  <c r="U115" i="9" s="1"/>
  <c r="N116" i="9"/>
  <c r="M116" i="9"/>
  <c r="F116" i="9"/>
  <c r="BL115" i="9"/>
  <c r="R115" i="9" s="1"/>
  <c r="BK115" i="9"/>
  <c r="BJ115" i="9"/>
  <c r="BI115" i="9"/>
  <c r="BH115" i="9"/>
  <c r="BG115" i="9"/>
  <c r="BF115" i="9"/>
  <c r="BE115" i="9"/>
  <c r="BD115" i="9"/>
  <c r="BC115" i="9"/>
  <c r="BB115" i="9"/>
  <c r="BA115" i="9"/>
  <c r="AZ115" i="9"/>
  <c r="AY115" i="9"/>
  <c r="AX115" i="9"/>
  <c r="AW115" i="9"/>
  <c r="AV115" i="9"/>
  <c r="AU115" i="9"/>
  <c r="AT115" i="9"/>
  <c r="AS115" i="9"/>
  <c r="AR115" i="9"/>
  <c r="AQ115" i="9"/>
  <c r="AP115" i="9"/>
  <c r="AO115" i="9"/>
  <c r="AN115" i="9"/>
  <c r="AM115" i="9"/>
  <c r="AL115" i="9"/>
  <c r="AK115" i="9"/>
  <c r="AJ115" i="9"/>
  <c r="Q115" i="9" s="1"/>
  <c r="AI115" i="9"/>
  <c r="AH115" i="9"/>
  <c r="AG115" i="9"/>
  <c r="AF115" i="9"/>
  <c r="AE115" i="9"/>
  <c r="AD115" i="9"/>
  <c r="AC115" i="9"/>
  <c r="AB115" i="9"/>
  <c r="AA115" i="9"/>
  <c r="Z115" i="9"/>
  <c r="P115" i="9"/>
  <c r="L115" i="9"/>
  <c r="L97" i="9" s="1"/>
  <c r="J115" i="9"/>
  <c r="I115" i="9"/>
  <c r="H115" i="9"/>
  <c r="H97" i="9" s="1"/>
  <c r="F115" i="9"/>
  <c r="E115" i="9"/>
  <c r="W114" i="9"/>
  <c r="X114" i="9" s="1"/>
  <c r="Y114" i="9" s="1"/>
  <c r="T114" i="9"/>
  <c r="V114" i="9" s="1"/>
  <c r="S114" i="9"/>
  <c r="R114" i="9"/>
  <c r="Q114" i="9"/>
  <c r="P114" i="9"/>
  <c r="O114" i="9"/>
  <c r="U114" i="9" s="1"/>
  <c r="N114" i="9"/>
  <c r="M114" i="9"/>
  <c r="F114" i="9"/>
  <c r="W113" i="9"/>
  <c r="X113" i="9" s="1"/>
  <c r="Y113" i="9" s="1"/>
  <c r="U113" i="9"/>
  <c r="R113" i="9"/>
  <c r="Q113" i="9"/>
  <c r="P113" i="9"/>
  <c r="O113" i="9"/>
  <c r="N113" i="9"/>
  <c r="T113" i="9" s="1"/>
  <c r="V113" i="9" s="1"/>
  <c r="M113" i="9"/>
  <c r="S113" i="9" s="1"/>
  <c r="F113" i="9"/>
  <c r="W112" i="9"/>
  <c r="X112" i="9" s="1"/>
  <c r="Y112" i="9" s="1"/>
  <c r="T112" i="9"/>
  <c r="V112" i="9" s="1"/>
  <c r="S112" i="9"/>
  <c r="R112" i="9"/>
  <c r="Q112" i="9"/>
  <c r="P112" i="9"/>
  <c r="O112" i="9"/>
  <c r="U112" i="9" s="1"/>
  <c r="N112" i="9"/>
  <c r="M112" i="9"/>
  <c r="F112" i="9"/>
  <c r="Y111" i="9"/>
  <c r="W111" i="9"/>
  <c r="X111" i="9" s="1"/>
  <c r="U111" i="9"/>
  <c r="R111" i="9"/>
  <c r="Q111" i="9"/>
  <c r="P111" i="9"/>
  <c r="O111" i="9"/>
  <c r="N111" i="9"/>
  <c r="T111" i="9" s="1"/>
  <c r="V111" i="9" s="1"/>
  <c r="M111" i="9"/>
  <c r="S111" i="9" s="1"/>
  <c r="F111" i="9"/>
  <c r="W110" i="9"/>
  <c r="X110" i="9" s="1"/>
  <c r="Y110" i="9" s="1"/>
  <c r="T110" i="9"/>
  <c r="V110" i="9" s="1"/>
  <c r="S110" i="9"/>
  <c r="R110" i="9"/>
  <c r="Q110" i="9"/>
  <c r="P110" i="9"/>
  <c r="O110" i="9"/>
  <c r="U110" i="9" s="1"/>
  <c r="N110" i="9"/>
  <c r="M110" i="9"/>
  <c r="F110" i="9"/>
  <c r="Y109" i="9"/>
  <c r="W109" i="9"/>
  <c r="X109" i="9" s="1"/>
  <c r="U109" i="9"/>
  <c r="R109" i="9"/>
  <c r="Q109" i="9"/>
  <c r="P109" i="9"/>
  <c r="O109" i="9"/>
  <c r="N109" i="9"/>
  <c r="T109" i="9" s="1"/>
  <c r="V109" i="9" s="1"/>
  <c r="M109" i="9"/>
  <c r="S109" i="9" s="1"/>
  <c r="F109" i="9"/>
  <c r="W108" i="9"/>
  <c r="X108" i="9" s="1"/>
  <c r="Y108" i="9" s="1"/>
  <c r="T108" i="9"/>
  <c r="V108" i="9" s="1"/>
  <c r="S108" i="9"/>
  <c r="R108" i="9"/>
  <c r="Q108" i="9"/>
  <c r="P108" i="9"/>
  <c r="O108" i="9"/>
  <c r="U108" i="9" s="1"/>
  <c r="N108" i="9"/>
  <c r="M108" i="9"/>
  <c r="F108" i="9"/>
  <c r="Y107" i="9"/>
  <c r="W107" i="9"/>
  <c r="X107" i="9" s="1"/>
  <c r="U107" i="9"/>
  <c r="R107" i="9"/>
  <c r="Q107" i="9"/>
  <c r="P107" i="9"/>
  <c r="O107" i="9"/>
  <c r="N107" i="9"/>
  <c r="T107" i="9" s="1"/>
  <c r="V107" i="9" s="1"/>
  <c r="M107" i="9"/>
  <c r="S107" i="9" s="1"/>
  <c r="F107" i="9"/>
  <c r="W106" i="9"/>
  <c r="X106" i="9" s="1"/>
  <c r="Y106" i="9" s="1"/>
  <c r="T106" i="9"/>
  <c r="V106" i="9" s="1"/>
  <c r="S106" i="9"/>
  <c r="R106" i="9"/>
  <c r="Q106" i="9"/>
  <c r="P106" i="9"/>
  <c r="O106" i="9"/>
  <c r="U106" i="9" s="1"/>
  <c r="N106" i="9"/>
  <c r="M106" i="9"/>
  <c r="W105" i="9"/>
  <c r="U105" i="9"/>
  <c r="T105" i="9"/>
  <c r="V105" i="9" s="1"/>
  <c r="R105" i="9"/>
  <c r="Q105" i="9"/>
  <c r="P105" i="9"/>
  <c r="O105" i="9"/>
  <c r="N105" i="9"/>
  <c r="M105" i="9"/>
  <c r="S105" i="9" s="1"/>
  <c r="W104" i="9"/>
  <c r="X104" i="9" s="1"/>
  <c r="Y104" i="9" s="1"/>
  <c r="V104" i="9"/>
  <c r="U104" i="9"/>
  <c r="R104" i="9"/>
  <c r="Q104" i="9"/>
  <c r="P104" i="9"/>
  <c r="O104" i="9"/>
  <c r="N104" i="9"/>
  <c r="T104" i="9" s="1"/>
  <c r="M104" i="9"/>
  <c r="S104" i="9" s="1"/>
  <c r="F104" i="9"/>
  <c r="W103" i="9"/>
  <c r="X103" i="9" s="1"/>
  <c r="Y103" i="9" s="1"/>
  <c r="T103" i="9"/>
  <c r="V103" i="9" s="1"/>
  <c r="S103" i="9"/>
  <c r="R103" i="9"/>
  <c r="Q103" i="9"/>
  <c r="P103" i="9"/>
  <c r="O103" i="9"/>
  <c r="U103" i="9" s="1"/>
  <c r="N103" i="9"/>
  <c r="M103" i="9"/>
  <c r="F103" i="9"/>
  <c r="W102" i="9"/>
  <c r="U102" i="9"/>
  <c r="R102" i="9"/>
  <c r="Q102" i="9"/>
  <c r="P102" i="9"/>
  <c r="O102" i="9"/>
  <c r="N102" i="9"/>
  <c r="T102" i="9" s="1"/>
  <c r="V102" i="9" s="1"/>
  <c r="M102" i="9"/>
  <c r="S102" i="9" s="1"/>
  <c r="F102" i="9"/>
  <c r="X101" i="9"/>
  <c r="Y101" i="9" s="1"/>
  <c r="W101" i="9"/>
  <c r="T101" i="9"/>
  <c r="V101" i="9" s="1"/>
  <c r="S101" i="9"/>
  <c r="R101" i="9"/>
  <c r="Q101" i="9"/>
  <c r="P101" i="9"/>
  <c r="O101" i="9"/>
  <c r="U101" i="9" s="1"/>
  <c r="N101" i="9"/>
  <c r="M101" i="9"/>
  <c r="F101" i="9"/>
  <c r="W100" i="9"/>
  <c r="X100" i="9" s="1"/>
  <c r="Y100" i="9" s="1"/>
  <c r="V100" i="9"/>
  <c r="U100" i="9"/>
  <c r="R100" i="9"/>
  <c r="Q100" i="9"/>
  <c r="P100" i="9"/>
  <c r="O100" i="9"/>
  <c r="N100" i="9"/>
  <c r="T100" i="9" s="1"/>
  <c r="M100" i="9"/>
  <c r="S100" i="9" s="1"/>
  <c r="F100" i="9"/>
  <c r="W99" i="9"/>
  <c r="X99" i="9" s="1"/>
  <c r="Y99" i="9" s="1"/>
  <c r="T99" i="9"/>
  <c r="S99" i="9"/>
  <c r="S98" i="9" s="1"/>
  <c r="R99" i="9"/>
  <c r="Q99" i="9"/>
  <c r="P99" i="9"/>
  <c r="O99" i="9"/>
  <c r="U99" i="9" s="1"/>
  <c r="N99" i="9"/>
  <c r="M99" i="9"/>
  <c r="F99" i="9"/>
  <c r="F98" i="9" s="1"/>
  <c r="F97" i="9" s="1"/>
  <c r="BL98" i="9"/>
  <c r="BL97" i="9" s="1"/>
  <c r="BK98" i="9"/>
  <c r="BJ98" i="9"/>
  <c r="BI98" i="9"/>
  <c r="BI97" i="9" s="1"/>
  <c r="BH98" i="9"/>
  <c r="BH97" i="9" s="1"/>
  <c r="BG98" i="9"/>
  <c r="BF98" i="9"/>
  <c r="BE98" i="9"/>
  <c r="BD98" i="9"/>
  <c r="BD97" i="9" s="1"/>
  <c r="BC98" i="9"/>
  <c r="BB98" i="9"/>
  <c r="BA98" i="9"/>
  <c r="BA97" i="9" s="1"/>
  <c r="AZ98" i="9"/>
  <c r="AZ97" i="9" s="1"/>
  <c r="AY98" i="9"/>
  <c r="AX98" i="9"/>
  <c r="AW98" i="9"/>
  <c r="AV98" i="9"/>
  <c r="AV97" i="9" s="1"/>
  <c r="AU98" i="9"/>
  <c r="AT98" i="9"/>
  <c r="AS98" i="9"/>
  <c r="AS97" i="9" s="1"/>
  <c r="AR98" i="9"/>
  <c r="AR97" i="9" s="1"/>
  <c r="AQ98" i="9"/>
  <c r="AP98" i="9"/>
  <c r="AO98" i="9"/>
  <c r="AN98" i="9"/>
  <c r="AN97" i="9" s="1"/>
  <c r="AM98" i="9"/>
  <c r="AL98" i="9"/>
  <c r="AK98" i="9"/>
  <c r="AK97" i="9" s="1"/>
  <c r="AJ98" i="9"/>
  <c r="AJ97" i="9" s="1"/>
  <c r="AI98" i="9"/>
  <c r="AH98" i="9"/>
  <c r="AG98" i="9"/>
  <c r="AF98" i="9"/>
  <c r="AF97" i="9" s="1"/>
  <c r="AE98" i="9"/>
  <c r="AD98" i="9"/>
  <c r="AC98" i="9"/>
  <c r="P98" i="9" s="1"/>
  <c r="AB98" i="9"/>
  <c r="AB97" i="9" s="1"/>
  <c r="AA98" i="9"/>
  <c r="Z98" i="9"/>
  <c r="W98" i="9"/>
  <c r="O98" i="9"/>
  <c r="N98" i="9"/>
  <c r="L98" i="9"/>
  <c r="K98" i="9"/>
  <c r="J98" i="9"/>
  <c r="J97" i="9" s="1"/>
  <c r="I98" i="9"/>
  <c r="H98" i="9"/>
  <c r="E98" i="9"/>
  <c r="E97" i="9" s="1"/>
  <c r="BF97" i="9"/>
  <c r="BE97" i="9"/>
  <c r="BB97" i="9"/>
  <c r="AX97" i="9"/>
  <c r="AW97" i="9"/>
  <c r="AT97" i="9"/>
  <c r="AP97" i="9"/>
  <c r="AO97" i="9"/>
  <c r="AL97" i="9"/>
  <c r="AH97" i="9"/>
  <c r="AG97" i="9"/>
  <c r="AD97" i="9"/>
  <c r="Z97" i="9"/>
  <c r="K97" i="9"/>
  <c r="W96" i="9"/>
  <c r="S96" i="9"/>
  <c r="R96" i="9"/>
  <c r="Q96" i="9"/>
  <c r="P96" i="9"/>
  <c r="O96" i="9"/>
  <c r="U96" i="9" s="1"/>
  <c r="N96" i="9"/>
  <c r="T96" i="9" s="1"/>
  <c r="V96" i="9" s="1"/>
  <c r="M96" i="9"/>
  <c r="W95" i="9"/>
  <c r="X95" i="9" s="1"/>
  <c r="Y95" i="9" s="1"/>
  <c r="T95" i="9"/>
  <c r="V95" i="9" s="1"/>
  <c r="S95" i="9"/>
  <c r="R95" i="9"/>
  <c r="Q95" i="9"/>
  <c r="P95" i="9"/>
  <c r="O95" i="9"/>
  <c r="U95" i="9" s="1"/>
  <c r="N95" i="9"/>
  <c r="M95" i="9"/>
  <c r="Y94" i="9"/>
  <c r="X94" i="9"/>
  <c r="W94" i="9"/>
  <c r="V94" i="9"/>
  <c r="Q94" i="9"/>
  <c r="P94" i="9"/>
  <c r="I94" i="9"/>
  <c r="W93" i="9"/>
  <c r="X93" i="9" s="1"/>
  <c r="Y93" i="9" s="1"/>
  <c r="V93" i="9"/>
  <c r="Q93" i="9"/>
  <c r="P93" i="9"/>
  <c r="W92" i="9"/>
  <c r="U92" i="9"/>
  <c r="R92" i="9"/>
  <c r="Q92" i="9"/>
  <c r="P92" i="9"/>
  <c r="O92" i="9"/>
  <c r="N92" i="9"/>
  <c r="M92" i="9"/>
  <c r="I92" i="9"/>
  <c r="F92" i="9"/>
  <c r="Y91" i="9"/>
  <c r="X91" i="9"/>
  <c r="W91" i="9"/>
  <c r="V91" i="9"/>
  <c r="F91" i="9"/>
  <c r="F90" i="9" s="1"/>
  <c r="BL90" i="9"/>
  <c r="BK90" i="9"/>
  <c r="BJ90" i="9"/>
  <c r="BI90" i="9"/>
  <c r="BH90" i="9"/>
  <c r="BG90" i="9"/>
  <c r="BF90" i="9"/>
  <c r="BE90" i="9"/>
  <c r="BD90" i="9"/>
  <c r="BC90" i="9"/>
  <c r="BB90" i="9"/>
  <c r="BA90" i="9"/>
  <c r="AZ90" i="9"/>
  <c r="AY90" i="9"/>
  <c r="AX90" i="9"/>
  <c r="AW90" i="9"/>
  <c r="AV90" i="9"/>
  <c r="AU90" i="9"/>
  <c r="AT90" i="9"/>
  <c r="AS90" i="9"/>
  <c r="AR90" i="9"/>
  <c r="AQ90" i="9"/>
  <c r="AP90" i="9"/>
  <c r="AO90" i="9"/>
  <c r="AN90" i="9"/>
  <c r="AM90" i="9"/>
  <c r="AL90" i="9"/>
  <c r="AK90" i="9"/>
  <c r="AJ90" i="9"/>
  <c r="AI90" i="9"/>
  <c r="AH90" i="9"/>
  <c r="AG90" i="9"/>
  <c r="Q90" i="9" s="1"/>
  <c r="AF90" i="9"/>
  <c r="AE90" i="9"/>
  <c r="AD90" i="9"/>
  <c r="AC90" i="9"/>
  <c r="AB90" i="9"/>
  <c r="AA90" i="9"/>
  <c r="Z90" i="9"/>
  <c r="W90" i="9"/>
  <c r="P90" i="9"/>
  <c r="O90" i="9"/>
  <c r="L90" i="9"/>
  <c r="K90" i="9"/>
  <c r="J90" i="9"/>
  <c r="I90" i="9"/>
  <c r="H90" i="9"/>
  <c r="E90" i="9"/>
  <c r="AJ89" i="9"/>
  <c r="AJ85" i="9" s="1"/>
  <c r="U89" i="9"/>
  <c r="T89" i="9"/>
  <c r="V89" i="9" s="1"/>
  <c r="R89" i="9"/>
  <c r="Q89" i="9"/>
  <c r="P89" i="9"/>
  <c r="O89" i="9"/>
  <c r="N89" i="9"/>
  <c r="M89" i="9"/>
  <c r="S89" i="9" s="1"/>
  <c r="AG88" i="9"/>
  <c r="N88" i="9" s="1"/>
  <c r="T88" i="9" s="1"/>
  <c r="AD88" i="9"/>
  <c r="AA88" i="9"/>
  <c r="W88" i="9"/>
  <c r="U88" i="9"/>
  <c r="R88" i="9"/>
  <c r="P88" i="9"/>
  <c r="O88" i="9"/>
  <c r="M88" i="9"/>
  <c r="S88" i="9" s="1"/>
  <c r="F88" i="9"/>
  <c r="W87" i="9"/>
  <c r="S87" i="9"/>
  <c r="R87" i="9"/>
  <c r="Q87" i="9"/>
  <c r="P87" i="9"/>
  <c r="O87" i="9"/>
  <c r="U87" i="9" s="1"/>
  <c r="N87" i="9"/>
  <c r="T87" i="9" s="1"/>
  <c r="V87" i="9" s="1"/>
  <c r="M87" i="9"/>
  <c r="F87" i="9"/>
  <c r="W86" i="9"/>
  <c r="U86" i="9"/>
  <c r="T86" i="9"/>
  <c r="X86" i="9" s="1"/>
  <c r="Y86" i="9" s="1"/>
  <c r="R86" i="9"/>
  <c r="Q86" i="9"/>
  <c r="P86" i="9"/>
  <c r="O86" i="9"/>
  <c r="N86" i="9"/>
  <c r="M86" i="9"/>
  <c r="F86" i="9"/>
  <c r="BL85" i="9"/>
  <c r="BK85" i="9"/>
  <c r="BJ85" i="9"/>
  <c r="BI85" i="9"/>
  <c r="BH85" i="9"/>
  <c r="BG85" i="9"/>
  <c r="BF85" i="9"/>
  <c r="BE85" i="9"/>
  <c r="BD85" i="9"/>
  <c r="BC85" i="9"/>
  <c r="BB85" i="9"/>
  <c r="BA85" i="9"/>
  <c r="AZ85" i="9"/>
  <c r="AY85" i="9"/>
  <c r="AX85" i="9"/>
  <c r="AW85" i="9"/>
  <c r="AV85" i="9"/>
  <c r="AU85" i="9"/>
  <c r="AT85" i="9"/>
  <c r="AS85" i="9"/>
  <c r="AR85" i="9"/>
  <c r="AQ85" i="9"/>
  <c r="AP85" i="9"/>
  <c r="AO85" i="9"/>
  <c r="AN85" i="9"/>
  <c r="AM85" i="9"/>
  <c r="AL85" i="9"/>
  <c r="AK85" i="9"/>
  <c r="AI85" i="9"/>
  <c r="AH85" i="9"/>
  <c r="AF85" i="9"/>
  <c r="AE85" i="9"/>
  <c r="AD85" i="9"/>
  <c r="AC85" i="9"/>
  <c r="AB85" i="9"/>
  <c r="AA85" i="9"/>
  <c r="Z85" i="9"/>
  <c r="P85" i="9" s="1"/>
  <c r="R85" i="9"/>
  <c r="L85" i="9"/>
  <c r="K85" i="9"/>
  <c r="J85" i="9"/>
  <c r="I85" i="9"/>
  <c r="H85" i="9"/>
  <c r="F85" i="9"/>
  <c r="E85" i="9"/>
  <c r="W84" i="9"/>
  <c r="V84" i="9"/>
  <c r="T84" i="9"/>
  <c r="S84" i="9"/>
  <c r="R84" i="9"/>
  <c r="Q84" i="9"/>
  <c r="P84" i="9"/>
  <c r="O84" i="9"/>
  <c r="U84" i="9" s="1"/>
  <c r="N84" i="9"/>
  <c r="M84" i="9"/>
  <c r="F84" i="9"/>
  <c r="F81" i="9" s="1"/>
  <c r="W83" i="9"/>
  <c r="U83" i="9"/>
  <c r="R83" i="9"/>
  <c r="Q83" i="9"/>
  <c r="P83" i="9"/>
  <c r="O83" i="9"/>
  <c r="N83" i="9"/>
  <c r="T83" i="9" s="1"/>
  <c r="M83" i="9"/>
  <c r="S83" i="9" s="1"/>
  <c r="F83" i="9"/>
  <c r="W82" i="9"/>
  <c r="S82" i="9"/>
  <c r="S81" i="9" s="1"/>
  <c r="R82" i="9"/>
  <c r="Q82" i="9"/>
  <c r="P82" i="9"/>
  <c r="O82" i="9"/>
  <c r="U82" i="9" s="1"/>
  <c r="U81" i="9" s="1"/>
  <c r="N82" i="9"/>
  <c r="N81" i="9" s="1"/>
  <c r="M82" i="9"/>
  <c r="F82" i="9"/>
  <c r="BL81" i="9"/>
  <c r="BK81" i="9"/>
  <c r="BJ81" i="9"/>
  <c r="BI81" i="9"/>
  <c r="BH81" i="9"/>
  <c r="BG81" i="9"/>
  <c r="BF81" i="9"/>
  <c r="BE81" i="9"/>
  <c r="BD81" i="9"/>
  <c r="BC81" i="9"/>
  <c r="BB81" i="9"/>
  <c r="BA81" i="9"/>
  <c r="AZ81" i="9"/>
  <c r="AY81" i="9"/>
  <c r="AX81" i="9"/>
  <c r="AW81" i="9"/>
  <c r="AV81" i="9"/>
  <c r="AU81" i="9"/>
  <c r="AT81" i="9"/>
  <c r="AS81" i="9"/>
  <c r="AR81" i="9"/>
  <c r="AQ81" i="9"/>
  <c r="AP81" i="9"/>
  <c r="AO81" i="9"/>
  <c r="AN81" i="9"/>
  <c r="AM81" i="9"/>
  <c r="AL81" i="9"/>
  <c r="AK81" i="9"/>
  <c r="AJ81" i="9"/>
  <c r="W81" i="9" s="1"/>
  <c r="AI81" i="9"/>
  <c r="P81" i="9" s="1"/>
  <c r="AH81" i="9"/>
  <c r="AG81" i="9"/>
  <c r="AF81" i="9"/>
  <c r="AE81" i="9"/>
  <c r="R81" i="9" s="1"/>
  <c r="AD81" i="9"/>
  <c r="AC81" i="9"/>
  <c r="AB81" i="9"/>
  <c r="AA81" i="9"/>
  <c r="Z81" i="9"/>
  <c r="Q81" i="9"/>
  <c r="M81" i="9"/>
  <c r="L81" i="9"/>
  <c r="K81" i="9"/>
  <c r="J81" i="9"/>
  <c r="I81" i="9"/>
  <c r="H81" i="9"/>
  <c r="E81" i="9"/>
  <c r="W80" i="9"/>
  <c r="U80" i="9"/>
  <c r="U78" i="9" s="1"/>
  <c r="T80" i="9"/>
  <c r="X80" i="9" s="1"/>
  <c r="Y80" i="9" s="1"/>
  <c r="R80" i="9"/>
  <c r="Q80" i="9"/>
  <c r="P80" i="9"/>
  <c r="O80" i="9"/>
  <c r="N80" i="9"/>
  <c r="M80" i="9"/>
  <c r="M78" i="9" s="1"/>
  <c r="W79" i="9"/>
  <c r="U79" i="9"/>
  <c r="R79" i="9"/>
  <c r="Q79" i="9"/>
  <c r="P79" i="9"/>
  <c r="O79" i="9"/>
  <c r="N79" i="9"/>
  <c r="T79" i="9" s="1"/>
  <c r="M79" i="9"/>
  <c r="S79" i="9" s="1"/>
  <c r="BL78" i="9"/>
  <c r="BK78" i="9"/>
  <c r="BJ78" i="9"/>
  <c r="P78" i="9" s="1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Q78" i="9" s="1"/>
  <c r="AC78" i="9"/>
  <c r="AB78" i="9"/>
  <c r="AA78" i="9"/>
  <c r="Z78" i="9"/>
  <c r="W78" i="9"/>
  <c r="R78" i="9"/>
  <c r="O78" i="9"/>
  <c r="N78" i="9"/>
  <c r="L78" i="9"/>
  <c r="K78" i="9"/>
  <c r="J78" i="9"/>
  <c r="I78" i="9"/>
  <c r="F78" i="9"/>
  <c r="W77" i="9"/>
  <c r="T77" i="9"/>
  <c r="X77" i="9" s="1"/>
  <c r="Y77" i="9" s="1"/>
  <c r="S77" i="9"/>
  <c r="R77" i="9"/>
  <c r="Q77" i="9"/>
  <c r="P77" i="9"/>
  <c r="O77" i="9"/>
  <c r="U77" i="9" s="1"/>
  <c r="N77" i="9"/>
  <c r="M77" i="9"/>
  <c r="F77" i="9"/>
  <c r="W76" i="9"/>
  <c r="X76" i="9" s="1"/>
  <c r="Y76" i="9" s="1"/>
  <c r="U76" i="9"/>
  <c r="R76" i="9"/>
  <c r="Q76" i="9"/>
  <c r="P76" i="9"/>
  <c r="O76" i="9"/>
  <c r="N76" i="9"/>
  <c r="T76" i="9" s="1"/>
  <c r="V76" i="9" s="1"/>
  <c r="M76" i="9"/>
  <c r="S76" i="9" s="1"/>
  <c r="F76" i="9"/>
  <c r="AG75" i="9"/>
  <c r="AD75" i="9"/>
  <c r="Q75" i="9" s="1"/>
  <c r="W75" i="9"/>
  <c r="U75" i="9"/>
  <c r="R75" i="9"/>
  <c r="P75" i="9"/>
  <c r="O75" i="9"/>
  <c r="N75" i="9"/>
  <c r="T75" i="9" s="1"/>
  <c r="V75" i="9" s="1"/>
  <c r="M75" i="9"/>
  <c r="S75" i="9" s="1"/>
  <c r="F75" i="9"/>
  <c r="W74" i="9"/>
  <c r="T74" i="9"/>
  <c r="X74" i="9" s="1"/>
  <c r="Y74" i="9" s="1"/>
  <c r="S74" i="9"/>
  <c r="R74" i="9"/>
  <c r="Q74" i="9"/>
  <c r="P74" i="9"/>
  <c r="O74" i="9"/>
  <c r="U74" i="9" s="1"/>
  <c r="N74" i="9"/>
  <c r="M74" i="9"/>
  <c r="AD73" i="9"/>
  <c r="Q73" i="9" s="1"/>
  <c r="W73" i="9"/>
  <c r="X73" i="9" s="1"/>
  <c r="Y73" i="9" s="1"/>
  <c r="U73" i="9"/>
  <c r="R73" i="9"/>
  <c r="P73" i="9"/>
  <c r="O73" i="9"/>
  <c r="N73" i="9"/>
  <c r="T73" i="9" s="1"/>
  <c r="V73" i="9" s="1"/>
  <c r="M73" i="9"/>
  <c r="S73" i="9" s="1"/>
  <c r="F73" i="9"/>
  <c r="W72" i="9"/>
  <c r="T72" i="9"/>
  <c r="X72" i="9" s="1"/>
  <c r="Y72" i="9" s="1"/>
  <c r="S72" i="9"/>
  <c r="R72" i="9"/>
  <c r="Q72" i="9"/>
  <c r="P72" i="9"/>
  <c r="O72" i="9"/>
  <c r="U72" i="9" s="1"/>
  <c r="N72" i="9"/>
  <c r="M72" i="9"/>
  <c r="F72" i="9"/>
  <c r="AJ71" i="9"/>
  <c r="Q71" i="9" s="1"/>
  <c r="W71" i="9"/>
  <c r="X71" i="9" s="1"/>
  <c r="Y71" i="9" s="1"/>
  <c r="S71" i="9"/>
  <c r="R71" i="9"/>
  <c r="P71" i="9"/>
  <c r="O71" i="9"/>
  <c r="O69" i="9" s="1"/>
  <c r="N71" i="9"/>
  <c r="T71" i="9" s="1"/>
  <c r="V71" i="9" s="1"/>
  <c r="M71" i="9"/>
  <c r="F71" i="9"/>
  <c r="W70" i="9"/>
  <c r="U70" i="9"/>
  <c r="T70" i="9"/>
  <c r="X70" i="9" s="1"/>
  <c r="Y70" i="9" s="1"/>
  <c r="R70" i="9"/>
  <c r="Q70" i="9"/>
  <c r="P70" i="9"/>
  <c r="O70" i="9"/>
  <c r="N70" i="9"/>
  <c r="M70" i="9"/>
  <c r="M69" i="9" s="1"/>
  <c r="F70" i="9"/>
  <c r="F69" i="9" s="1"/>
  <c r="F68" i="9" s="1"/>
  <c r="BL69" i="9"/>
  <c r="BK69" i="9"/>
  <c r="BK68" i="9" s="1"/>
  <c r="BJ69" i="9"/>
  <c r="BJ68" i="9" s="1"/>
  <c r="BI69" i="9"/>
  <c r="BH69" i="9"/>
  <c r="BG69" i="9"/>
  <c r="BG68" i="9" s="1"/>
  <c r="BF69" i="9"/>
  <c r="BF68" i="9" s="1"/>
  <c r="BE69" i="9"/>
  <c r="BD69" i="9"/>
  <c r="BC69" i="9"/>
  <c r="BC68" i="9" s="1"/>
  <c r="BB69" i="9"/>
  <c r="BB68" i="9" s="1"/>
  <c r="BA69" i="9"/>
  <c r="AZ69" i="9"/>
  <c r="AY69" i="9"/>
  <c r="AY68" i="9" s="1"/>
  <c r="AX69" i="9"/>
  <c r="AX68" i="9" s="1"/>
  <c r="AW69" i="9"/>
  <c r="AV69" i="9"/>
  <c r="AU69" i="9"/>
  <c r="AU68" i="9" s="1"/>
  <c r="AT69" i="9"/>
  <c r="AT68" i="9" s="1"/>
  <c r="AS69" i="9"/>
  <c r="AR69" i="9"/>
  <c r="AQ69" i="9"/>
  <c r="AQ68" i="9" s="1"/>
  <c r="AP69" i="9"/>
  <c r="AP68" i="9" s="1"/>
  <c r="AO69" i="9"/>
  <c r="AN69" i="9"/>
  <c r="AM69" i="9"/>
  <c r="AM68" i="9" s="1"/>
  <c r="AL69" i="9"/>
  <c r="AL68" i="9" s="1"/>
  <c r="AK69" i="9"/>
  <c r="AI69" i="9"/>
  <c r="AI68" i="9" s="1"/>
  <c r="AH69" i="9"/>
  <c r="R69" i="9" s="1"/>
  <c r="AG69" i="9"/>
  <c r="AF69" i="9"/>
  <c r="AE69" i="9"/>
  <c r="AE68" i="9" s="1"/>
  <c r="AD69" i="9"/>
  <c r="AD68" i="9" s="1"/>
  <c r="AC69" i="9"/>
  <c r="AB69" i="9"/>
  <c r="AA69" i="9"/>
  <c r="AA68" i="9" s="1"/>
  <c r="Z69" i="9"/>
  <c r="Z68" i="9" s="1"/>
  <c r="N69" i="9"/>
  <c r="L69" i="9"/>
  <c r="K69" i="9"/>
  <c r="K68" i="9" s="1"/>
  <c r="J69" i="9"/>
  <c r="J68" i="9" s="1"/>
  <c r="I69" i="9"/>
  <c r="H69" i="9"/>
  <c r="E69" i="9"/>
  <c r="E68" i="9" s="1"/>
  <c r="BL68" i="9"/>
  <c r="BI68" i="9"/>
  <c r="BH68" i="9"/>
  <c r="BE68" i="9"/>
  <c r="BD68" i="9"/>
  <c r="BA68" i="9"/>
  <c r="AZ68" i="9"/>
  <c r="AW68" i="9"/>
  <c r="AV68" i="9"/>
  <c r="AS68" i="9"/>
  <c r="AR68" i="9"/>
  <c r="AO68" i="9"/>
  <c r="AN68" i="9"/>
  <c r="AK68" i="9"/>
  <c r="AF68" i="9"/>
  <c r="AC68" i="9"/>
  <c r="AB68" i="9"/>
  <c r="L68" i="9"/>
  <c r="I68" i="9"/>
  <c r="H68" i="9"/>
  <c r="Y67" i="9"/>
  <c r="X67" i="9"/>
  <c r="W67" i="9"/>
  <c r="U67" i="9"/>
  <c r="T67" i="9"/>
  <c r="V67" i="9" s="1"/>
  <c r="R67" i="9"/>
  <c r="Q67" i="9"/>
  <c r="P67" i="9"/>
  <c r="O67" i="9"/>
  <c r="N67" i="9"/>
  <c r="M67" i="9"/>
  <c r="S67" i="9" s="1"/>
  <c r="F67" i="9"/>
  <c r="W66" i="9"/>
  <c r="S66" i="9"/>
  <c r="R66" i="9"/>
  <c r="Q66" i="9"/>
  <c r="P66" i="9"/>
  <c r="O66" i="9"/>
  <c r="U66" i="9" s="1"/>
  <c r="N66" i="9"/>
  <c r="T66" i="9" s="1"/>
  <c r="V66" i="9" s="1"/>
  <c r="M66" i="9"/>
  <c r="F66" i="9"/>
  <c r="W65" i="9"/>
  <c r="U65" i="9"/>
  <c r="T65" i="9"/>
  <c r="X65" i="9" s="1"/>
  <c r="Y65" i="9" s="1"/>
  <c r="R65" i="9"/>
  <c r="Q65" i="9"/>
  <c r="P65" i="9"/>
  <c r="O65" i="9"/>
  <c r="N65" i="9"/>
  <c r="M65" i="9"/>
  <c r="S65" i="9" s="1"/>
  <c r="F65" i="9"/>
  <c r="W64" i="9"/>
  <c r="S64" i="9"/>
  <c r="R64" i="9"/>
  <c r="Q64" i="9"/>
  <c r="P64" i="9"/>
  <c r="O64" i="9"/>
  <c r="U64" i="9" s="1"/>
  <c r="N64" i="9"/>
  <c r="T64" i="9" s="1"/>
  <c r="V64" i="9" s="1"/>
  <c r="M64" i="9"/>
  <c r="F64" i="9"/>
  <c r="Y63" i="9"/>
  <c r="X63" i="9"/>
  <c r="W63" i="9"/>
  <c r="U63" i="9"/>
  <c r="T63" i="9"/>
  <c r="V63" i="9" s="1"/>
  <c r="R63" i="9"/>
  <c r="Q63" i="9"/>
  <c r="P63" i="9"/>
  <c r="O63" i="9"/>
  <c r="N63" i="9"/>
  <c r="M63" i="9"/>
  <c r="S63" i="9" s="1"/>
  <c r="F63" i="9"/>
  <c r="W62" i="9"/>
  <c r="S62" i="9"/>
  <c r="R62" i="9"/>
  <c r="Q62" i="9"/>
  <c r="P62" i="9"/>
  <c r="O62" i="9"/>
  <c r="U62" i="9" s="1"/>
  <c r="N62" i="9"/>
  <c r="T62" i="9" s="1"/>
  <c r="V62" i="9" s="1"/>
  <c r="M62" i="9"/>
  <c r="F62" i="9"/>
  <c r="Y61" i="9"/>
  <c r="W61" i="9"/>
  <c r="U61" i="9"/>
  <c r="T61" i="9"/>
  <c r="X61" i="9" s="1"/>
  <c r="R61" i="9"/>
  <c r="Q61" i="9"/>
  <c r="P61" i="9"/>
  <c r="O61" i="9"/>
  <c r="N61" i="9"/>
  <c r="M61" i="9"/>
  <c r="S61" i="9" s="1"/>
  <c r="F61" i="9"/>
  <c r="W60" i="9"/>
  <c r="S60" i="9"/>
  <c r="R60" i="9"/>
  <c r="Q60" i="9"/>
  <c r="P60" i="9"/>
  <c r="O60" i="9"/>
  <c r="U60" i="9" s="1"/>
  <c r="N60" i="9"/>
  <c r="T60" i="9" s="1"/>
  <c r="V60" i="9" s="1"/>
  <c r="M60" i="9"/>
  <c r="F60" i="9"/>
  <c r="Y59" i="9"/>
  <c r="X59" i="9"/>
  <c r="W59" i="9"/>
  <c r="U59" i="9"/>
  <c r="T59" i="9"/>
  <c r="V59" i="9" s="1"/>
  <c r="R59" i="9"/>
  <c r="Q59" i="9"/>
  <c r="P59" i="9"/>
  <c r="O59" i="9"/>
  <c r="N59" i="9"/>
  <c r="M59" i="9"/>
  <c r="S59" i="9" s="1"/>
  <c r="F59" i="9"/>
  <c r="W58" i="9"/>
  <c r="X58" i="9" s="1"/>
  <c r="Y58" i="9" s="1"/>
  <c r="S58" i="9"/>
  <c r="R58" i="9"/>
  <c r="Q58" i="9"/>
  <c r="P58" i="9"/>
  <c r="O58" i="9"/>
  <c r="U58" i="9" s="1"/>
  <c r="N58" i="9"/>
  <c r="T58" i="9" s="1"/>
  <c r="V58" i="9" s="1"/>
  <c r="M58" i="9"/>
  <c r="F58" i="9"/>
  <c r="AD57" i="9"/>
  <c r="Q57" i="9" s="1"/>
  <c r="W57" i="9"/>
  <c r="U57" i="9"/>
  <c r="R57" i="9"/>
  <c r="P57" i="9"/>
  <c r="O57" i="9"/>
  <c r="N57" i="9"/>
  <c r="T57" i="9" s="1"/>
  <c r="V57" i="9" s="1"/>
  <c r="M57" i="9"/>
  <c r="S57" i="9" s="1"/>
  <c r="F57" i="9"/>
  <c r="W56" i="9"/>
  <c r="T56" i="9"/>
  <c r="V56" i="9" s="1"/>
  <c r="S56" i="9"/>
  <c r="R56" i="9"/>
  <c r="Q56" i="9"/>
  <c r="P56" i="9"/>
  <c r="O56" i="9"/>
  <c r="U56" i="9" s="1"/>
  <c r="N56" i="9"/>
  <c r="M56" i="9"/>
  <c r="F56" i="9"/>
  <c r="W55" i="9"/>
  <c r="V55" i="9"/>
  <c r="U55" i="9"/>
  <c r="R55" i="9"/>
  <c r="Q55" i="9"/>
  <c r="P55" i="9"/>
  <c r="O55" i="9"/>
  <c r="N55" i="9"/>
  <c r="T55" i="9" s="1"/>
  <c r="M55" i="9"/>
  <c r="S55" i="9" s="1"/>
  <c r="F55" i="9"/>
  <c r="X54" i="9"/>
  <c r="Y54" i="9" s="1"/>
  <c r="W54" i="9"/>
  <c r="T54" i="9"/>
  <c r="V54" i="9" s="1"/>
  <c r="S54" i="9"/>
  <c r="R54" i="9"/>
  <c r="Q54" i="9"/>
  <c r="P54" i="9"/>
  <c r="O54" i="9"/>
  <c r="U54" i="9" s="1"/>
  <c r="N54" i="9"/>
  <c r="M54" i="9"/>
  <c r="F54" i="9"/>
  <c r="AD53" i="9"/>
  <c r="Q53" i="9" s="1"/>
  <c r="AA53" i="9"/>
  <c r="S53" i="9"/>
  <c r="R53" i="9"/>
  <c r="P53" i="9"/>
  <c r="O53" i="9"/>
  <c r="U53" i="9" s="1"/>
  <c r="N53" i="9"/>
  <c r="M53" i="9"/>
  <c r="J53" i="9"/>
  <c r="F53" i="9"/>
  <c r="AD52" i="9"/>
  <c r="Q52" i="9" s="1"/>
  <c r="W52" i="9"/>
  <c r="S52" i="9"/>
  <c r="R52" i="9"/>
  <c r="P52" i="9"/>
  <c r="O52" i="9"/>
  <c r="U52" i="9" s="1"/>
  <c r="M52" i="9"/>
  <c r="J52" i="9"/>
  <c r="F52" i="9"/>
  <c r="AG51" i="9"/>
  <c r="Q51" i="9" s="1"/>
  <c r="U51" i="9"/>
  <c r="R51" i="9"/>
  <c r="P51" i="9"/>
  <c r="O51" i="9"/>
  <c r="N51" i="9"/>
  <c r="M51" i="9"/>
  <c r="J51" i="9"/>
  <c r="T51" i="9" s="1"/>
  <c r="X51" i="9" s="1"/>
  <c r="Y51" i="9" s="1"/>
  <c r="I51" i="9"/>
  <c r="S51" i="9" s="1"/>
  <c r="F51" i="9"/>
  <c r="AG50" i="9"/>
  <c r="AD50" i="9"/>
  <c r="W50" i="9"/>
  <c r="S50" i="9"/>
  <c r="R50" i="9"/>
  <c r="P50" i="9"/>
  <c r="O50" i="9"/>
  <c r="U50" i="9" s="1"/>
  <c r="M50" i="9"/>
  <c r="J50" i="9"/>
  <c r="F50" i="9"/>
  <c r="AG49" i="9"/>
  <c r="N49" i="9" s="1"/>
  <c r="X49" i="9"/>
  <c r="Y49" i="9" s="1"/>
  <c r="W49" i="9"/>
  <c r="T49" i="9"/>
  <c r="V49" i="9" s="1"/>
  <c r="S49" i="9"/>
  <c r="R49" i="9"/>
  <c r="Q49" i="9"/>
  <c r="P49" i="9"/>
  <c r="O49" i="9"/>
  <c r="U49" i="9" s="1"/>
  <c r="M49" i="9"/>
  <c r="F49" i="9"/>
  <c r="AG48" i="9"/>
  <c r="Q48" i="9" s="1"/>
  <c r="W48" i="9"/>
  <c r="S48" i="9"/>
  <c r="R48" i="9"/>
  <c r="P48" i="9"/>
  <c r="O48" i="9"/>
  <c r="U48" i="9" s="1"/>
  <c r="N48" i="9"/>
  <c r="M48" i="9"/>
  <c r="J48" i="9"/>
  <c r="F48" i="9"/>
  <c r="W47" i="9"/>
  <c r="U47" i="9"/>
  <c r="R47" i="9"/>
  <c r="Q47" i="9"/>
  <c r="P47" i="9"/>
  <c r="O47" i="9"/>
  <c r="N47" i="9"/>
  <c r="T47" i="9" s="1"/>
  <c r="V47" i="9" s="1"/>
  <c r="M47" i="9"/>
  <c r="S47" i="9" s="1"/>
  <c r="F47" i="9"/>
  <c r="X46" i="9"/>
  <c r="Y46" i="9" s="1"/>
  <c r="W46" i="9"/>
  <c r="T46" i="9"/>
  <c r="V46" i="9" s="1"/>
  <c r="R46" i="9"/>
  <c r="Q46" i="9"/>
  <c r="P46" i="9"/>
  <c r="O46" i="9"/>
  <c r="U46" i="9" s="1"/>
  <c r="N46" i="9"/>
  <c r="M46" i="9"/>
  <c r="I46" i="9"/>
  <c r="S46" i="9" s="1"/>
  <c r="F46" i="9"/>
  <c r="AI45" i="9"/>
  <c r="W45" i="9"/>
  <c r="R45" i="9"/>
  <c r="Q45" i="9"/>
  <c r="P45" i="9"/>
  <c r="O45" i="9"/>
  <c r="U45" i="9" s="1"/>
  <c r="N45" i="9"/>
  <c r="M45" i="9"/>
  <c r="J45" i="9"/>
  <c r="T45" i="9" s="1"/>
  <c r="I45" i="9"/>
  <c r="S45" i="9" s="1"/>
  <c r="F45" i="9"/>
  <c r="AG44" i="9"/>
  <c r="AD44" i="9"/>
  <c r="W44" i="9"/>
  <c r="U44" i="9"/>
  <c r="R44" i="9"/>
  <c r="Q44" i="9"/>
  <c r="P44" i="9"/>
  <c r="O44" i="9"/>
  <c r="N44" i="9"/>
  <c r="M44" i="9"/>
  <c r="S44" i="9" s="1"/>
  <c r="J44" i="9"/>
  <c r="F44" i="9"/>
  <c r="W43" i="9"/>
  <c r="U43" i="9"/>
  <c r="T43" i="9"/>
  <c r="V43" i="9" s="1"/>
  <c r="R43" i="9"/>
  <c r="Q43" i="9"/>
  <c r="P43" i="9"/>
  <c r="O43" i="9"/>
  <c r="N43" i="9"/>
  <c r="M43" i="9"/>
  <c r="I43" i="9"/>
  <c r="F43" i="9"/>
  <c r="X42" i="9"/>
  <c r="W42" i="9"/>
  <c r="T42" i="9"/>
  <c r="V42" i="9" s="1"/>
  <c r="S42" i="9"/>
  <c r="R42" i="9"/>
  <c r="Q42" i="9"/>
  <c r="P42" i="9"/>
  <c r="O42" i="9"/>
  <c r="U42" i="9" s="1"/>
  <c r="N42" i="9"/>
  <c r="M42" i="9"/>
  <c r="E42" i="9"/>
  <c r="Y42" i="9" s="1"/>
  <c r="W41" i="9"/>
  <c r="S41" i="9"/>
  <c r="R41" i="9"/>
  <c r="Q41" i="9"/>
  <c r="P41" i="9"/>
  <c r="O41" i="9"/>
  <c r="U41" i="9" s="1"/>
  <c r="N41" i="9"/>
  <c r="T41" i="9" s="1"/>
  <c r="V41" i="9" s="1"/>
  <c r="M41" i="9"/>
  <c r="F41" i="9"/>
  <c r="X40" i="9"/>
  <c r="Y40" i="9" s="1"/>
  <c r="W40" i="9"/>
  <c r="U40" i="9"/>
  <c r="T40" i="9"/>
  <c r="V40" i="9" s="1"/>
  <c r="R40" i="9"/>
  <c r="Q40" i="9"/>
  <c r="P40" i="9"/>
  <c r="O40" i="9"/>
  <c r="N40" i="9"/>
  <c r="M40" i="9"/>
  <c r="S40" i="9" s="1"/>
  <c r="F40" i="9"/>
  <c r="W39" i="9"/>
  <c r="X39" i="9" s="1"/>
  <c r="Y39" i="9" s="1"/>
  <c r="V39" i="9"/>
  <c r="S39" i="9"/>
  <c r="R39" i="9"/>
  <c r="Q39" i="9"/>
  <c r="P39" i="9"/>
  <c r="O39" i="9"/>
  <c r="U39" i="9" s="1"/>
  <c r="N39" i="9"/>
  <c r="T39" i="9" s="1"/>
  <c r="M39" i="9"/>
  <c r="F39" i="9"/>
  <c r="W38" i="9"/>
  <c r="U38" i="9"/>
  <c r="R38" i="9"/>
  <c r="Q38" i="9"/>
  <c r="P38" i="9"/>
  <c r="O38" i="9"/>
  <c r="N38" i="9"/>
  <c r="T38" i="9" s="1"/>
  <c r="M38" i="9"/>
  <c r="S38" i="9" s="1"/>
  <c r="F38" i="9"/>
  <c r="W37" i="9"/>
  <c r="V37" i="9"/>
  <c r="T37" i="9"/>
  <c r="S37" i="9"/>
  <c r="R37" i="9"/>
  <c r="Q37" i="9"/>
  <c r="P37" i="9"/>
  <c r="O37" i="9"/>
  <c r="U37" i="9" s="1"/>
  <c r="N37" i="9"/>
  <c r="M37" i="9"/>
  <c r="F37" i="9"/>
  <c r="AD36" i="9"/>
  <c r="N36" i="9" s="1"/>
  <c r="U36" i="9"/>
  <c r="T36" i="9"/>
  <c r="R36" i="9"/>
  <c r="P36" i="9"/>
  <c r="O36" i="9"/>
  <c r="M36" i="9"/>
  <c r="S36" i="9" s="1"/>
  <c r="J36" i="9"/>
  <c r="F36" i="9"/>
  <c r="S35" i="9"/>
  <c r="R35" i="9"/>
  <c r="Q35" i="9"/>
  <c r="P35" i="9"/>
  <c r="O35" i="9"/>
  <c r="U35" i="9" s="1"/>
  <c r="N35" i="9"/>
  <c r="T35" i="9" s="1"/>
  <c r="X35" i="9" s="1"/>
  <c r="Y35" i="9" s="1"/>
  <c r="M35" i="9"/>
  <c r="F35" i="9"/>
  <c r="W34" i="9"/>
  <c r="U34" i="9"/>
  <c r="T34" i="9"/>
  <c r="X34" i="9" s="1"/>
  <c r="Y34" i="9" s="1"/>
  <c r="R34" i="9"/>
  <c r="Q34" i="9"/>
  <c r="P34" i="9"/>
  <c r="O34" i="9"/>
  <c r="N34" i="9"/>
  <c r="M34" i="9"/>
  <c r="S34" i="9" s="1"/>
  <c r="F34" i="9"/>
  <c r="W33" i="9"/>
  <c r="S33" i="9"/>
  <c r="R33" i="9"/>
  <c r="Q33" i="9"/>
  <c r="P33" i="9"/>
  <c r="O33" i="9"/>
  <c r="U33" i="9" s="1"/>
  <c r="N33" i="9"/>
  <c r="T33" i="9" s="1"/>
  <c r="V33" i="9" s="1"/>
  <c r="M33" i="9"/>
  <c r="F33" i="9"/>
  <c r="S32" i="9"/>
  <c r="R32" i="9"/>
  <c r="Q32" i="9"/>
  <c r="P32" i="9"/>
  <c r="O32" i="9"/>
  <c r="U32" i="9" s="1"/>
  <c r="N32" i="9"/>
  <c r="M32" i="9"/>
  <c r="J32" i="9"/>
  <c r="T32" i="9" s="1"/>
  <c r="F32" i="9"/>
  <c r="W31" i="9"/>
  <c r="S31" i="9"/>
  <c r="R31" i="9"/>
  <c r="Q31" i="9"/>
  <c r="P31" i="9"/>
  <c r="O31" i="9"/>
  <c r="U31" i="9" s="1"/>
  <c r="N31" i="9"/>
  <c r="M31" i="9"/>
  <c r="J31" i="9"/>
  <c r="T31" i="9" s="1"/>
  <c r="F31" i="9"/>
  <c r="W30" i="9"/>
  <c r="U30" i="9"/>
  <c r="S30" i="9"/>
  <c r="R30" i="9"/>
  <c r="Q30" i="9"/>
  <c r="P30" i="9"/>
  <c r="O30" i="9"/>
  <c r="N30" i="9"/>
  <c r="T30" i="9" s="1"/>
  <c r="V30" i="9" s="1"/>
  <c r="M30" i="9"/>
  <c r="F30" i="9"/>
  <c r="W29" i="9"/>
  <c r="U29" i="9"/>
  <c r="T29" i="9"/>
  <c r="V29" i="9" s="1"/>
  <c r="R29" i="9"/>
  <c r="Q29" i="9"/>
  <c r="P29" i="9"/>
  <c r="O29" i="9"/>
  <c r="N29" i="9"/>
  <c r="M29" i="9"/>
  <c r="S29" i="9" s="1"/>
  <c r="F29" i="9"/>
  <c r="AA28" i="9"/>
  <c r="Q28" i="9" s="1"/>
  <c r="W28" i="9"/>
  <c r="S28" i="9"/>
  <c r="R28" i="9"/>
  <c r="P28" i="9"/>
  <c r="O28" i="9"/>
  <c r="U28" i="9" s="1"/>
  <c r="M28" i="9"/>
  <c r="F28" i="9"/>
  <c r="W27" i="9"/>
  <c r="U27" i="9"/>
  <c r="R27" i="9"/>
  <c r="Q27" i="9"/>
  <c r="P27" i="9"/>
  <c r="O27" i="9"/>
  <c r="N27" i="9"/>
  <c r="T27" i="9" s="1"/>
  <c r="M27" i="9"/>
  <c r="S27" i="9" s="1"/>
  <c r="F27" i="9"/>
  <c r="W26" i="9"/>
  <c r="X26" i="9" s="1"/>
  <c r="Y26" i="9" s="1"/>
  <c r="S26" i="9"/>
  <c r="R26" i="9"/>
  <c r="Q26" i="9"/>
  <c r="P26" i="9"/>
  <c r="O26" i="9"/>
  <c r="U26" i="9" s="1"/>
  <c r="N26" i="9"/>
  <c r="T26" i="9" s="1"/>
  <c r="V26" i="9" s="1"/>
  <c r="M26" i="9"/>
  <c r="F26" i="9"/>
  <c r="W25" i="9"/>
  <c r="U25" i="9"/>
  <c r="T25" i="9"/>
  <c r="X25" i="9" s="1"/>
  <c r="Y25" i="9" s="1"/>
  <c r="R25" i="9"/>
  <c r="Q25" i="9"/>
  <c r="P25" i="9"/>
  <c r="O25" i="9"/>
  <c r="N25" i="9"/>
  <c r="M25" i="9"/>
  <c r="S25" i="9" s="1"/>
  <c r="F25" i="9"/>
  <c r="AJ24" i="9"/>
  <c r="AG24" i="9"/>
  <c r="AD24" i="9"/>
  <c r="W24" i="9"/>
  <c r="U24" i="9"/>
  <c r="R24" i="9"/>
  <c r="Q24" i="9"/>
  <c r="P24" i="9"/>
  <c r="O24" i="9"/>
  <c r="N24" i="9"/>
  <c r="T24" i="9" s="1"/>
  <c r="V24" i="9" s="1"/>
  <c r="M24" i="9"/>
  <c r="S24" i="9" s="1"/>
  <c r="F24" i="9"/>
  <c r="AG23" i="9"/>
  <c r="AA23" i="9"/>
  <c r="AA13" i="9" s="1"/>
  <c r="AA3" i="9" s="1"/>
  <c r="W23" i="9"/>
  <c r="U23" i="9"/>
  <c r="S23" i="9"/>
  <c r="R23" i="9"/>
  <c r="P23" i="9"/>
  <c r="O23" i="9"/>
  <c r="M23" i="9"/>
  <c r="I23" i="9"/>
  <c r="F23" i="9"/>
  <c r="W22" i="9"/>
  <c r="U22" i="9"/>
  <c r="R22" i="9"/>
  <c r="Q22" i="9"/>
  <c r="P22" i="9"/>
  <c r="O22" i="9"/>
  <c r="N22" i="9"/>
  <c r="T22" i="9" s="1"/>
  <c r="M22" i="9"/>
  <c r="S22" i="9" s="1"/>
  <c r="F22" i="9"/>
  <c r="AG21" i="9"/>
  <c r="AD21" i="9"/>
  <c r="N21" i="9" s="1"/>
  <c r="W21" i="9"/>
  <c r="U21" i="9"/>
  <c r="R21" i="9"/>
  <c r="Q21" i="9"/>
  <c r="P21" i="9"/>
  <c r="O21" i="9"/>
  <c r="M21" i="9"/>
  <c r="S21" i="9" s="1"/>
  <c r="F21" i="9"/>
  <c r="AJ20" i="9"/>
  <c r="AG20" i="9"/>
  <c r="W20" i="9"/>
  <c r="U20" i="9"/>
  <c r="T20" i="9"/>
  <c r="X20" i="9" s="1"/>
  <c r="Y20" i="9" s="1"/>
  <c r="R20" i="9"/>
  <c r="Q20" i="9"/>
  <c r="P20" i="9"/>
  <c r="O20" i="9"/>
  <c r="N20" i="9"/>
  <c r="M20" i="9"/>
  <c r="S20" i="9" s="1"/>
  <c r="F20" i="9"/>
  <c r="AD19" i="9"/>
  <c r="W19" i="9"/>
  <c r="X19" i="9" s="1"/>
  <c r="Y19" i="9" s="1"/>
  <c r="U19" i="9"/>
  <c r="T19" i="9"/>
  <c r="V19" i="9" s="1"/>
  <c r="R19" i="9"/>
  <c r="Q19" i="9"/>
  <c r="P19" i="9"/>
  <c r="O19" i="9"/>
  <c r="N19" i="9"/>
  <c r="M19" i="9"/>
  <c r="S19" i="9" s="1"/>
  <c r="F19" i="9"/>
  <c r="W18" i="9"/>
  <c r="U18" i="9"/>
  <c r="R18" i="9"/>
  <c r="Q18" i="9"/>
  <c r="P18" i="9"/>
  <c r="O18" i="9"/>
  <c r="N18" i="9"/>
  <c r="M18" i="9"/>
  <c r="S18" i="9" s="1"/>
  <c r="J18" i="9"/>
  <c r="T18" i="9" s="1"/>
  <c r="F18" i="9"/>
  <c r="W17" i="9"/>
  <c r="S17" i="9"/>
  <c r="R17" i="9"/>
  <c r="Q17" i="9"/>
  <c r="P17" i="9"/>
  <c r="O17" i="9"/>
  <c r="U17" i="9" s="1"/>
  <c r="U13" i="9" s="1"/>
  <c r="N17" i="9"/>
  <c r="M17" i="9"/>
  <c r="J17" i="9"/>
  <c r="T17" i="9" s="1"/>
  <c r="F17" i="9"/>
  <c r="W16" i="9"/>
  <c r="T16" i="9"/>
  <c r="X16" i="9" s="1"/>
  <c r="Y16" i="9" s="1"/>
  <c r="R16" i="9"/>
  <c r="Q16" i="9"/>
  <c r="P16" i="9"/>
  <c r="O16" i="9"/>
  <c r="U16" i="9" s="1"/>
  <c r="N16" i="9"/>
  <c r="M16" i="9"/>
  <c r="I16" i="9"/>
  <c r="S16" i="9" s="1"/>
  <c r="F16" i="9"/>
  <c r="W15" i="9"/>
  <c r="U15" i="9"/>
  <c r="T15" i="9"/>
  <c r="X15" i="9" s="1"/>
  <c r="R15" i="9"/>
  <c r="Q15" i="9"/>
  <c r="P15" i="9"/>
  <c r="O15" i="9"/>
  <c r="N15" i="9"/>
  <c r="M15" i="9"/>
  <c r="S15" i="9" s="1"/>
  <c r="F15" i="9"/>
  <c r="W14" i="9"/>
  <c r="U14" i="9"/>
  <c r="T14" i="9"/>
  <c r="X14" i="9" s="1"/>
  <c r="R14" i="9"/>
  <c r="Q14" i="9"/>
  <c r="P14" i="9"/>
  <c r="O14" i="9"/>
  <c r="N14" i="9"/>
  <c r="M14" i="9"/>
  <c r="M13" i="9" s="1"/>
  <c r="F14" i="9"/>
  <c r="BL13" i="9"/>
  <c r="BK13" i="9"/>
  <c r="BJ13" i="9"/>
  <c r="BI13" i="9"/>
  <c r="BH13" i="9"/>
  <c r="BG13" i="9"/>
  <c r="BF13" i="9"/>
  <c r="BE13" i="9"/>
  <c r="BD13" i="9"/>
  <c r="BC13" i="9"/>
  <c r="BB13" i="9"/>
  <c r="BA13" i="9"/>
  <c r="AZ13" i="9"/>
  <c r="AY13" i="9"/>
  <c r="AX13" i="9"/>
  <c r="AW13" i="9"/>
  <c r="AV13" i="9"/>
  <c r="AV3" i="9" s="1"/>
  <c r="AU13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R13" i="9" s="1"/>
  <c r="AG13" i="9"/>
  <c r="AF13" i="9"/>
  <c r="AF3" i="9" s="1"/>
  <c r="AE13" i="9"/>
  <c r="AD13" i="9"/>
  <c r="AC13" i="9"/>
  <c r="AB13" i="9"/>
  <c r="Z13" i="9"/>
  <c r="P13" i="9"/>
  <c r="L13" i="9"/>
  <c r="K13" i="9"/>
  <c r="J13" i="9"/>
  <c r="H13" i="9"/>
  <c r="E13" i="9"/>
  <c r="W12" i="9"/>
  <c r="S12" i="9"/>
  <c r="R12" i="9"/>
  <c r="Q12" i="9"/>
  <c r="P12" i="9"/>
  <c r="O12" i="9"/>
  <c r="U12" i="9" s="1"/>
  <c r="N12" i="9"/>
  <c r="T12" i="9" s="1"/>
  <c r="X12" i="9" s="1"/>
  <c r="M12" i="9"/>
  <c r="W11" i="9"/>
  <c r="X11" i="9" s="1"/>
  <c r="U11" i="9"/>
  <c r="R11" i="9"/>
  <c r="Q11" i="9"/>
  <c r="P11" i="9"/>
  <c r="O11" i="9"/>
  <c r="N11" i="9"/>
  <c r="T11" i="9" s="1"/>
  <c r="M11" i="9"/>
  <c r="S11" i="9" s="1"/>
  <c r="I11" i="9"/>
  <c r="F11" i="9"/>
  <c r="U10" i="9"/>
  <c r="T10" i="9"/>
  <c r="R10" i="9"/>
  <c r="Q10" i="9"/>
  <c r="P10" i="9"/>
  <c r="O10" i="9"/>
  <c r="N10" i="9"/>
  <c r="N5" i="9" s="1"/>
  <c r="M10" i="9"/>
  <c r="S10" i="9" s="1"/>
  <c r="F10" i="9"/>
  <c r="W9" i="9"/>
  <c r="U9" i="9"/>
  <c r="T9" i="9"/>
  <c r="R9" i="9"/>
  <c r="Q9" i="9"/>
  <c r="P9" i="9"/>
  <c r="O9" i="9"/>
  <c r="N9" i="9"/>
  <c r="M9" i="9"/>
  <c r="S9" i="9" s="1"/>
  <c r="F9" i="9"/>
  <c r="W8" i="9"/>
  <c r="U8" i="9"/>
  <c r="T8" i="9"/>
  <c r="X8" i="9" s="1"/>
  <c r="R8" i="9"/>
  <c r="Q8" i="9"/>
  <c r="P8" i="9"/>
  <c r="O8" i="9"/>
  <c r="N8" i="9"/>
  <c r="M8" i="9"/>
  <c r="S8" i="9" s="1"/>
  <c r="W7" i="9"/>
  <c r="T7" i="9"/>
  <c r="X7" i="9" s="1"/>
  <c r="S7" i="9"/>
  <c r="R7" i="9"/>
  <c r="Q7" i="9"/>
  <c r="P7" i="9"/>
  <c r="O7" i="9"/>
  <c r="U7" i="9" s="1"/>
  <c r="N7" i="9"/>
  <c r="M7" i="9"/>
  <c r="Y6" i="9"/>
  <c r="X6" i="9"/>
  <c r="W6" i="9"/>
  <c r="R6" i="9"/>
  <c r="Q6" i="9"/>
  <c r="P6" i="9"/>
  <c r="O6" i="9"/>
  <c r="N6" i="9"/>
  <c r="M6" i="9"/>
  <c r="S6" i="9" s="1"/>
  <c r="F6" i="9"/>
  <c r="F5" i="9" s="1"/>
  <c r="BL5" i="9"/>
  <c r="BK5" i="9"/>
  <c r="BJ5" i="9"/>
  <c r="BI5" i="9"/>
  <c r="BI3" i="9" s="1"/>
  <c r="BH5" i="9"/>
  <c r="BG5" i="9"/>
  <c r="BF5" i="9"/>
  <c r="BF3" i="9" s="1"/>
  <c r="BE5" i="9"/>
  <c r="BE3" i="9" s="1"/>
  <c r="BD5" i="9"/>
  <c r="BC5" i="9"/>
  <c r="BB5" i="9"/>
  <c r="BB3" i="9" s="1"/>
  <c r="BA5" i="9"/>
  <c r="BA3" i="9" s="1"/>
  <c r="AZ5" i="9"/>
  <c r="AY5" i="9"/>
  <c r="AX5" i="9"/>
  <c r="AX3" i="9" s="1"/>
  <c r="AW5" i="9"/>
  <c r="AW3" i="9" s="1"/>
  <c r="AV5" i="9"/>
  <c r="AU5" i="9"/>
  <c r="AT5" i="9"/>
  <c r="AS5" i="9"/>
  <c r="AS3" i="9" s="1"/>
  <c r="AR5" i="9"/>
  <c r="AQ5" i="9"/>
  <c r="AP5" i="9"/>
  <c r="Q5" i="9" s="1"/>
  <c r="AO5" i="9"/>
  <c r="AO3" i="9" s="1"/>
  <c r="AN5" i="9"/>
  <c r="AM5" i="9"/>
  <c r="AL5" i="9"/>
  <c r="AL3" i="9" s="1"/>
  <c r="AK5" i="9"/>
  <c r="AK3" i="9" s="1"/>
  <c r="AJ5" i="9"/>
  <c r="AI5" i="9"/>
  <c r="AH5" i="9"/>
  <c r="R5" i="9" s="1"/>
  <c r="AG5" i="9"/>
  <c r="AF5" i="9"/>
  <c r="AE5" i="9"/>
  <c r="AD5" i="9"/>
  <c r="AC5" i="9"/>
  <c r="AB5" i="9"/>
  <c r="AA5" i="9"/>
  <c r="Z5" i="9"/>
  <c r="Z3" i="9" s="1"/>
  <c r="U5" i="9"/>
  <c r="O5" i="9"/>
  <c r="L5" i="9"/>
  <c r="J5" i="9"/>
  <c r="J193" i="9" s="1"/>
  <c r="I5" i="9"/>
  <c r="H5" i="9"/>
  <c r="E5" i="9"/>
  <c r="BH3" i="9"/>
  <c r="BG3" i="9"/>
  <c r="BD3" i="9"/>
  <c r="BC3" i="9"/>
  <c r="AZ3" i="9"/>
  <c r="AY3" i="9"/>
  <c r="AU3" i="9"/>
  <c r="AT3" i="9"/>
  <c r="AR3" i="9"/>
  <c r="AQ3" i="9"/>
  <c r="AP3" i="9"/>
  <c r="AN3" i="9"/>
  <c r="AM3" i="9"/>
  <c r="AD3" i="9"/>
  <c r="AB3" i="9"/>
  <c r="K3" i="9"/>
  <c r="AL191" i="8"/>
  <c r="AF191" i="8"/>
  <c r="Z191" i="8"/>
  <c r="E191" i="8" s="1"/>
  <c r="F191" i="8"/>
  <c r="U187" i="8"/>
  <c r="R187" i="8"/>
  <c r="Q187" i="8"/>
  <c r="P187" i="8"/>
  <c r="O187" i="8"/>
  <c r="X187" i="8" s="1"/>
  <c r="N187" i="8"/>
  <c r="W187" i="8" s="1"/>
  <c r="M187" i="8"/>
  <c r="S187" i="8" s="1"/>
  <c r="G187" i="8"/>
  <c r="X186" i="8"/>
  <c r="W186" i="8"/>
  <c r="V186" i="8"/>
  <c r="T186" i="8"/>
  <c r="S186" i="8"/>
  <c r="R186" i="8"/>
  <c r="Q186" i="8"/>
  <c r="P186" i="8"/>
  <c r="O186" i="8"/>
  <c r="U186" i="8" s="1"/>
  <c r="N186" i="8"/>
  <c r="M186" i="8"/>
  <c r="H186" i="8"/>
  <c r="G186" i="8"/>
  <c r="X185" i="8"/>
  <c r="V185" i="8"/>
  <c r="U185" i="8"/>
  <c r="R185" i="8"/>
  <c r="Q185" i="8"/>
  <c r="P185" i="8"/>
  <c r="O185" i="8"/>
  <c r="N185" i="8"/>
  <c r="N183" i="8" s="1"/>
  <c r="W183" i="8" s="1"/>
  <c r="M185" i="8"/>
  <c r="S185" i="8" s="1"/>
  <c r="X184" i="8"/>
  <c r="U184" i="8"/>
  <c r="U183" i="8" s="1"/>
  <c r="R184" i="8"/>
  <c r="Q184" i="8"/>
  <c r="P184" i="8"/>
  <c r="O184" i="8"/>
  <c r="N184" i="8"/>
  <c r="W184" i="8" s="1"/>
  <c r="M184" i="8"/>
  <c r="M183" i="8" s="1"/>
  <c r="G184" i="8"/>
  <c r="BK183" i="8"/>
  <c r="BJ183" i="8"/>
  <c r="Q183" i="8" s="1"/>
  <c r="BI183" i="8"/>
  <c r="P183" i="8" s="1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R183" i="8" s="1"/>
  <c r="AL183" i="8"/>
  <c r="AK183" i="8"/>
  <c r="AJ183" i="8"/>
  <c r="AI183" i="8"/>
  <c r="AH183" i="8"/>
  <c r="AG183" i="8"/>
  <c r="AF183" i="8"/>
  <c r="AE183" i="8"/>
  <c r="AD183" i="8"/>
  <c r="AC183" i="8"/>
  <c r="AB183" i="8"/>
  <c r="AA183" i="8"/>
  <c r="Z183" i="8"/>
  <c r="Y183" i="8"/>
  <c r="O183" i="8"/>
  <c r="X183" i="8" s="1"/>
  <c r="L183" i="8"/>
  <c r="K183" i="8"/>
  <c r="J183" i="8"/>
  <c r="I183" i="8"/>
  <c r="G183" i="8"/>
  <c r="F183" i="8"/>
  <c r="E183" i="8"/>
  <c r="V182" i="8"/>
  <c r="S182" i="8"/>
  <c r="R182" i="8"/>
  <c r="Q182" i="8"/>
  <c r="P182" i="8"/>
  <c r="O182" i="8"/>
  <c r="X182" i="8" s="1"/>
  <c r="N182" i="8"/>
  <c r="W182" i="8" s="1"/>
  <c r="M182" i="8"/>
  <c r="H182" i="8" s="1"/>
  <c r="G182" i="8"/>
  <c r="X181" i="8"/>
  <c r="W181" i="8"/>
  <c r="U181" i="8"/>
  <c r="T181" i="8"/>
  <c r="R181" i="8"/>
  <c r="Q181" i="8"/>
  <c r="P181" i="8"/>
  <c r="O181" i="8"/>
  <c r="N181" i="8"/>
  <c r="M181" i="8"/>
  <c r="V181" i="8" s="1"/>
  <c r="X180" i="8"/>
  <c r="W180" i="8"/>
  <c r="U180" i="8"/>
  <c r="T180" i="8"/>
  <c r="R180" i="8"/>
  <c r="Q180" i="8"/>
  <c r="P180" i="8"/>
  <c r="O180" i="8"/>
  <c r="N180" i="8"/>
  <c r="M180" i="8"/>
  <c r="S180" i="8" s="1"/>
  <c r="X179" i="8"/>
  <c r="W179" i="8"/>
  <c r="U179" i="8"/>
  <c r="T179" i="8"/>
  <c r="R179" i="8"/>
  <c r="Q179" i="8"/>
  <c r="P179" i="8"/>
  <c r="O179" i="8"/>
  <c r="N179" i="8"/>
  <c r="M179" i="8"/>
  <c r="V179" i="8" s="1"/>
  <c r="X178" i="8"/>
  <c r="W178" i="8"/>
  <c r="U178" i="8"/>
  <c r="T178" i="8"/>
  <c r="R178" i="8"/>
  <c r="Q178" i="8"/>
  <c r="P178" i="8"/>
  <c r="O178" i="8"/>
  <c r="N178" i="8"/>
  <c r="M178" i="8"/>
  <c r="H178" i="8" s="1"/>
  <c r="G178" i="8"/>
  <c r="V177" i="8"/>
  <c r="S177" i="8"/>
  <c r="R177" i="8"/>
  <c r="Q177" i="8"/>
  <c r="P177" i="8"/>
  <c r="O177" i="8"/>
  <c r="X177" i="8" s="1"/>
  <c r="N177" i="8"/>
  <c r="N176" i="8" s="1"/>
  <c r="W176" i="8" s="1"/>
  <c r="M177" i="8"/>
  <c r="M176" i="8" s="1"/>
  <c r="G177" i="8"/>
  <c r="BK176" i="8"/>
  <c r="R176" i="8" s="1"/>
  <c r="BJ176" i="8"/>
  <c r="Q176" i="8" s="1"/>
  <c r="BI176" i="8"/>
  <c r="BH176" i="8"/>
  <c r="BG176" i="8"/>
  <c r="BF176" i="8"/>
  <c r="BE176" i="8"/>
  <c r="BD176" i="8"/>
  <c r="BC176" i="8"/>
  <c r="BB176" i="8"/>
  <c r="BA176" i="8"/>
  <c r="AZ176" i="8"/>
  <c r="AY176" i="8"/>
  <c r="AX176" i="8"/>
  <c r="AW176" i="8"/>
  <c r="AV176" i="8"/>
  <c r="AU176" i="8"/>
  <c r="AT176" i="8"/>
  <c r="AS176" i="8"/>
  <c r="AR176" i="8"/>
  <c r="AQ176" i="8"/>
  <c r="AP176" i="8"/>
  <c r="AO176" i="8"/>
  <c r="AN176" i="8"/>
  <c r="AM176" i="8"/>
  <c r="AL176" i="8"/>
  <c r="AK176" i="8"/>
  <c r="AJ176" i="8"/>
  <c r="AI176" i="8"/>
  <c r="AH176" i="8"/>
  <c r="AG176" i="8"/>
  <c r="AF176" i="8"/>
  <c r="AE176" i="8"/>
  <c r="AD176" i="8"/>
  <c r="AC176" i="8"/>
  <c r="AB176" i="8"/>
  <c r="AA176" i="8"/>
  <c r="Z176" i="8"/>
  <c r="Y176" i="8"/>
  <c r="X176" i="8"/>
  <c r="P176" i="8"/>
  <c r="O176" i="8"/>
  <c r="L176" i="8"/>
  <c r="K176" i="8"/>
  <c r="J176" i="8"/>
  <c r="I176" i="8"/>
  <c r="G176" i="8"/>
  <c r="F176" i="8"/>
  <c r="E176" i="8"/>
  <c r="W175" i="8"/>
  <c r="V175" i="8"/>
  <c r="T175" i="8"/>
  <c r="S175" i="8"/>
  <c r="R175" i="8"/>
  <c r="Q175" i="8"/>
  <c r="P175" i="8"/>
  <c r="O175" i="8"/>
  <c r="X175" i="8" s="1"/>
  <c r="N175" i="8"/>
  <c r="M175" i="8"/>
  <c r="H175" i="8"/>
  <c r="G175" i="8"/>
  <c r="X174" i="8"/>
  <c r="U174" i="8"/>
  <c r="R174" i="8"/>
  <c r="Q174" i="8"/>
  <c r="P174" i="8"/>
  <c r="O174" i="8"/>
  <c r="N174" i="8"/>
  <c r="W174" i="8" s="1"/>
  <c r="M174" i="8"/>
  <c r="V174" i="8" s="1"/>
  <c r="G174" i="8"/>
  <c r="X173" i="8"/>
  <c r="W173" i="8"/>
  <c r="V173" i="8"/>
  <c r="T173" i="8"/>
  <c r="S173" i="8"/>
  <c r="R173" i="8"/>
  <c r="Q173" i="8"/>
  <c r="P173" i="8"/>
  <c r="O173" i="8"/>
  <c r="O169" i="8" s="1"/>
  <c r="N173" i="8"/>
  <c r="M173" i="8"/>
  <c r="H173" i="8"/>
  <c r="G173" i="8"/>
  <c r="X172" i="8"/>
  <c r="V172" i="8"/>
  <c r="U172" i="8"/>
  <c r="R172" i="8"/>
  <c r="Q172" i="8"/>
  <c r="P172" i="8"/>
  <c r="O172" i="8"/>
  <c r="N172" i="8"/>
  <c r="T172" i="8" s="1"/>
  <c r="M172" i="8"/>
  <c r="H172" i="8" s="1"/>
  <c r="G172" i="8"/>
  <c r="N171" i="8"/>
  <c r="N169" i="8" s="1"/>
  <c r="H171" i="8"/>
  <c r="G171" i="8"/>
  <c r="N170" i="8"/>
  <c r="H170" i="8"/>
  <c r="G170" i="8"/>
  <c r="BK169" i="8"/>
  <c r="R169" i="8" s="1"/>
  <c r="BJ169" i="8"/>
  <c r="BI169" i="8"/>
  <c r="BI168" i="8" s="1"/>
  <c r="BH169" i="8"/>
  <c r="BG169" i="8"/>
  <c r="BF169" i="8"/>
  <c r="BE169" i="8"/>
  <c r="BE168" i="8" s="1"/>
  <c r="BD169" i="8"/>
  <c r="BD168" i="8" s="1"/>
  <c r="BD159" i="8" s="1"/>
  <c r="BC169" i="8"/>
  <c r="BB169" i="8"/>
  <c r="BA169" i="8"/>
  <c r="BA168" i="8" s="1"/>
  <c r="BA159" i="8" s="1"/>
  <c r="AZ169" i="8"/>
  <c r="AY169" i="8"/>
  <c r="AX169" i="8"/>
  <c r="AW169" i="8"/>
  <c r="AW168" i="8" s="1"/>
  <c r="AV169" i="8"/>
  <c r="AV168" i="8" s="1"/>
  <c r="AV159" i="8" s="1"/>
  <c r="AU169" i="8"/>
  <c r="AT169" i="8"/>
  <c r="AS169" i="8"/>
  <c r="AS168" i="8" s="1"/>
  <c r="AS159" i="8" s="1"/>
  <c r="AR169" i="8"/>
  <c r="AQ169" i="8"/>
  <c r="AP169" i="8"/>
  <c r="AO169" i="8"/>
  <c r="AO168" i="8" s="1"/>
  <c r="AN169" i="8"/>
  <c r="AN168" i="8" s="1"/>
  <c r="AN159" i="8" s="1"/>
  <c r="AM169" i="8"/>
  <c r="AL169" i="8"/>
  <c r="AK169" i="8"/>
  <c r="AK168" i="8" s="1"/>
  <c r="AK159" i="8" s="1"/>
  <c r="AJ169" i="8"/>
  <c r="AI169" i="8"/>
  <c r="AH169" i="8"/>
  <c r="AG169" i="8"/>
  <c r="AG168" i="8" s="1"/>
  <c r="AF169" i="8"/>
  <c r="AF168" i="8" s="1"/>
  <c r="AF159" i="8" s="1"/>
  <c r="AE169" i="8"/>
  <c r="AD169" i="8"/>
  <c r="AC169" i="8"/>
  <c r="AC168" i="8" s="1"/>
  <c r="AC159" i="8" s="1"/>
  <c r="AB169" i="8"/>
  <c r="AA169" i="8"/>
  <c r="Z169" i="8"/>
  <c r="Y169" i="8"/>
  <c r="P169" i="8" s="1"/>
  <c r="Q169" i="8"/>
  <c r="L169" i="8"/>
  <c r="K169" i="8"/>
  <c r="J169" i="8"/>
  <c r="I169" i="8"/>
  <c r="G169" i="8" s="1"/>
  <c r="F169" i="8"/>
  <c r="E169" i="8"/>
  <c r="E168" i="8" s="1"/>
  <c r="E159" i="8" s="1"/>
  <c r="BK168" i="8"/>
  <c r="BJ168" i="8"/>
  <c r="Q168" i="8" s="1"/>
  <c r="BH168" i="8"/>
  <c r="BG168" i="8"/>
  <c r="BF168" i="8"/>
  <c r="BC168" i="8"/>
  <c r="BB168" i="8"/>
  <c r="AZ168" i="8"/>
  <c r="AY168" i="8"/>
  <c r="AX168" i="8"/>
  <c r="AU168" i="8"/>
  <c r="AT168" i="8"/>
  <c r="AR168" i="8"/>
  <c r="AQ168" i="8"/>
  <c r="AP168" i="8"/>
  <c r="AM168" i="8"/>
  <c r="AL168" i="8"/>
  <c r="AJ168" i="8"/>
  <c r="AI168" i="8"/>
  <c r="AH168" i="8"/>
  <c r="AE168" i="8"/>
  <c r="AD168" i="8"/>
  <c r="AB168" i="8"/>
  <c r="AA168" i="8"/>
  <c r="Z168" i="8"/>
  <c r="L168" i="8"/>
  <c r="K168" i="8"/>
  <c r="J168" i="8"/>
  <c r="F168" i="8"/>
  <c r="X167" i="8"/>
  <c r="W167" i="8"/>
  <c r="V167" i="8"/>
  <c r="T167" i="8"/>
  <c r="S167" i="8"/>
  <c r="R167" i="8"/>
  <c r="Q167" i="8"/>
  <c r="P167" i="8"/>
  <c r="O167" i="8"/>
  <c r="U167" i="8" s="1"/>
  <c r="N167" i="8"/>
  <c r="H167" i="8"/>
  <c r="G167" i="8"/>
  <c r="X166" i="8"/>
  <c r="W166" i="8"/>
  <c r="U166" i="8"/>
  <c r="U165" i="8" s="1"/>
  <c r="T166" i="8"/>
  <c r="T165" i="8" s="1"/>
  <c r="R166" i="8"/>
  <c r="Q166" i="8"/>
  <c r="P166" i="8"/>
  <c r="O166" i="8"/>
  <c r="O165" i="8" s="1"/>
  <c r="X165" i="8" s="1"/>
  <c r="N166" i="8"/>
  <c r="M166" i="8"/>
  <c r="H166" i="8" s="1"/>
  <c r="G166" i="8"/>
  <c r="BK165" i="8"/>
  <c r="BJ165" i="8"/>
  <c r="BI165" i="8"/>
  <c r="P165" i="8" s="1"/>
  <c r="BH165" i="8"/>
  <c r="BG165" i="8"/>
  <c r="BF165" i="8"/>
  <c r="BE165" i="8"/>
  <c r="BD165" i="8"/>
  <c r="BC165" i="8"/>
  <c r="BB165" i="8"/>
  <c r="BA165" i="8"/>
  <c r="AZ165" i="8"/>
  <c r="AY165" i="8"/>
  <c r="AX165" i="8"/>
  <c r="AW165" i="8"/>
  <c r="AV165" i="8"/>
  <c r="AU165" i="8"/>
  <c r="AT165" i="8"/>
  <c r="AS165" i="8"/>
  <c r="AR165" i="8"/>
  <c r="AQ165" i="8"/>
  <c r="AP165" i="8"/>
  <c r="AO165" i="8"/>
  <c r="AN165" i="8"/>
  <c r="AM165" i="8"/>
  <c r="AL165" i="8"/>
  <c r="AK165" i="8"/>
  <c r="AJ165" i="8"/>
  <c r="AI165" i="8"/>
  <c r="AH165" i="8"/>
  <c r="AG165" i="8"/>
  <c r="AF165" i="8"/>
  <c r="AE165" i="8"/>
  <c r="AD165" i="8"/>
  <c r="AC165" i="8"/>
  <c r="AB165" i="8"/>
  <c r="AA165" i="8"/>
  <c r="Z165" i="8"/>
  <c r="Q165" i="8" s="1"/>
  <c r="Y165" i="8"/>
  <c r="R165" i="8"/>
  <c r="N165" i="8"/>
  <c r="W165" i="8" s="1"/>
  <c r="L165" i="8"/>
  <c r="K165" i="8"/>
  <c r="J165" i="8"/>
  <c r="I165" i="8"/>
  <c r="G165" i="8" s="1"/>
  <c r="F165" i="8"/>
  <c r="E165" i="8"/>
  <c r="X164" i="8"/>
  <c r="V164" i="8"/>
  <c r="U164" i="8"/>
  <c r="R164" i="8"/>
  <c r="Q164" i="8"/>
  <c r="P164" i="8"/>
  <c r="O164" i="8"/>
  <c r="N164" i="8"/>
  <c r="N161" i="8" s="1"/>
  <c r="M164" i="8"/>
  <c r="H164" i="8" s="1"/>
  <c r="G164" i="8"/>
  <c r="W163" i="8"/>
  <c r="V163" i="8"/>
  <c r="T163" i="8"/>
  <c r="S163" i="8"/>
  <c r="R163" i="8"/>
  <c r="Q163" i="8"/>
  <c r="P163" i="8"/>
  <c r="O163" i="8"/>
  <c r="X163" i="8" s="1"/>
  <c r="N163" i="8"/>
  <c r="M163" i="8"/>
  <c r="H163" i="8"/>
  <c r="G163" i="8"/>
  <c r="X162" i="8"/>
  <c r="U162" i="8"/>
  <c r="R162" i="8"/>
  <c r="Q162" i="8"/>
  <c r="P162" i="8"/>
  <c r="O162" i="8"/>
  <c r="N162" i="8"/>
  <c r="W162" i="8" s="1"/>
  <c r="M162" i="8"/>
  <c r="M161" i="8" s="1"/>
  <c r="G162" i="8"/>
  <c r="BK161" i="8"/>
  <c r="BK160" i="8" s="1"/>
  <c r="BJ161" i="8"/>
  <c r="BJ160" i="8" s="1"/>
  <c r="BI161" i="8"/>
  <c r="P161" i="8" s="1"/>
  <c r="BH161" i="8"/>
  <c r="BG161" i="8"/>
  <c r="BG160" i="8" s="1"/>
  <c r="BG159" i="8" s="1"/>
  <c r="BF161" i="8"/>
  <c r="BE161" i="8"/>
  <c r="BD161" i="8"/>
  <c r="BC161" i="8"/>
  <c r="BC160" i="8" s="1"/>
  <c r="BC159" i="8" s="1"/>
  <c r="BB161" i="8"/>
  <c r="BB160" i="8" s="1"/>
  <c r="BB159" i="8" s="1"/>
  <c r="BA161" i="8"/>
  <c r="AZ161" i="8"/>
  <c r="AY161" i="8"/>
  <c r="AY160" i="8" s="1"/>
  <c r="AY159" i="8" s="1"/>
  <c r="AX161" i="8"/>
  <c r="AW161" i="8"/>
  <c r="AV161" i="8"/>
  <c r="AU161" i="8"/>
  <c r="AU160" i="8" s="1"/>
  <c r="AU159" i="8" s="1"/>
  <c r="AT161" i="8"/>
  <c r="AT160" i="8" s="1"/>
  <c r="AT159" i="8" s="1"/>
  <c r="AS161" i="8"/>
  <c r="AR161" i="8"/>
  <c r="AQ161" i="8"/>
  <c r="AQ160" i="8" s="1"/>
  <c r="AQ159" i="8" s="1"/>
  <c r="AP161" i="8"/>
  <c r="AO161" i="8"/>
  <c r="AN161" i="8"/>
  <c r="AM161" i="8"/>
  <c r="AM160" i="8" s="1"/>
  <c r="AM159" i="8" s="1"/>
  <c r="AL161" i="8"/>
  <c r="AL160" i="8" s="1"/>
  <c r="AL159" i="8" s="1"/>
  <c r="AK161" i="8"/>
  <c r="AJ161" i="8"/>
  <c r="AI161" i="8"/>
  <c r="AI160" i="8" s="1"/>
  <c r="AI159" i="8" s="1"/>
  <c r="AH161" i="8"/>
  <c r="AG161" i="8"/>
  <c r="AF161" i="8"/>
  <c r="AE161" i="8"/>
  <c r="AE160" i="8" s="1"/>
  <c r="AE159" i="8" s="1"/>
  <c r="AD161" i="8"/>
  <c r="AD160" i="8" s="1"/>
  <c r="AD159" i="8" s="1"/>
  <c r="AC161" i="8"/>
  <c r="AB161" i="8"/>
  <c r="AA161" i="8"/>
  <c r="AA160" i="8" s="1"/>
  <c r="AA159" i="8" s="1"/>
  <c r="Z161" i="8"/>
  <c r="Y161" i="8"/>
  <c r="O161" i="8"/>
  <c r="O160" i="8" s="1"/>
  <c r="L161" i="8"/>
  <c r="K161" i="8"/>
  <c r="K160" i="8" s="1"/>
  <c r="K159" i="8" s="1"/>
  <c r="J161" i="8"/>
  <c r="I161" i="8"/>
  <c r="G161" i="8"/>
  <c r="F161" i="8"/>
  <c r="F160" i="8" s="1"/>
  <c r="F159" i="8" s="1"/>
  <c r="E161" i="8"/>
  <c r="BI160" i="8"/>
  <c r="BH160" i="8"/>
  <c r="BF160" i="8"/>
  <c r="BF159" i="8" s="1"/>
  <c r="BE160" i="8"/>
  <c r="BE159" i="8" s="1"/>
  <c r="BD160" i="8"/>
  <c r="BA160" i="8"/>
  <c r="AZ160" i="8"/>
  <c r="AX160" i="8"/>
  <c r="AX159" i="8" s="1"/>
  <c r="AW160" i="8"/>
  <c r="AW159" i="8" s="1"/>
  <c r="AV160" i="8"/>
  <c r="AS160" i="8"/>
  <c r="AR160" i="8"/>
  <c r="AP160" i="8"/>
  <c r="AP159" i="8" s="1"/>
  <c r="AO160" i="8"/>
  <c r="AO159" i="8" s="1"/>
  <c r="AN160" i="8"/>
  <c r="AK160" i="8"/>
  <c r="AJ160" i="8"/>
  <c r="AH160" i="8"/>
  <c r="AH159" i="8" s="1"/>
  <c r="AG160" i="8"/>
  <c r="AG159" i="8" s="1"/>
  <c r="AF160" i="8"/>
  <c r="AC160" i="8"/>
  <c r="AB160" i="8"/>
  <c r="Z160" i="8"/>
  <c r="Z159" i="8" s="1"/>
  <c r="Y160" i="8"/>
  <c r="L160" i="8"/>
  <c r="J160" i="8"/>
  <c r="J159" i="8" s="1"/>
  <c r="I160" i="8"/>
  <c r="G160" i="8" s="1"/>
  <c r="E160" i="8"/>
  <c r="BH159" i="8"/>
  <c r="AZ159" i="8"/>
  <c r="AR159" i="8"/>
  <c r="AJ159" i="8"/>
  <c r="AB159" i="8"/>
  <c r="L159" i="8"/>
  <c r="X158" i="8"/>
  <c r="U158" i="8"/>
  <c r="S158" i="8"/>
  <c r="Q158" i="8"/>
  <c r="P158" i="8"/>
  <c r="N158" i="8"/>
  <c r="W158" i="8" s="1"/>
  <c r="M158" i="8"/>
  <c r="V158" i="8" s="1"/>
  <c r="I158" i="8"/>
  <c r="H158" i="8"/>
  <c r="G158" i="8"/>
  <c r="S157" i="8"/>
  <c r="R157" i="8"/>
  <c r="Q157" i="8"/>
  <c r="P157" i="8"/>
  <c r="O157" i="8"/>
  <c r="U157" i="8" s="1"/>
  <c r="N157" i="8"/>
  <c r="T157" i="8" s="1"/>
  <c r="M157" i="8"/>
  <c r="W156" i="8"/>
  <c r="V156" i="8"/>
  <c r="S156" i="8"/>
  <c r="R156" i="8"/>
  <c r="Q156" i="8"/>
  <c r="P156" i="8"/>
  <c r="O156" i="8"/>
  <c r="U156" i="8" s="1"/>
  <c r="N156" i="8"/>
  <c r="T156" i="8" s="1"/>
  <c r="M156" i="8"/>
  <c r="H156" i="8" s="1"/>
  <c r="G156" i="8"/>
  <c r="X155" i="8"/>
  <c r="W155" i="8"/>
  <c r="U155" i="8"/>
  <c r="T155" i="8"/>
  <c r="R155" i="8"/>
  <c r="Q155" i="8"/>
  <c r="P155" i="8"/>
  <c r="O155" i="8"/>
  <c r="O154" i="8" s="1"/>
  <c r="X154" i="8" s="1"/>
  <c r="N155" i="8"/>
  <c r="M155" i="8"/>
  <c r="H155" i="8" s="1"/>
  <c r="G155" i="8"/>
  <c r="BK154" i="8"/>
  <c r="BJ154" i="8"/>
  <c r="BI154" i="8"/>
  <c r="P154" i="8" s="1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Q154" i="8" s="1"/>
  <c r="Y154" i="8"/>
  <c r="R154" i="8"/>
  <c r="L154" i="8"/>
  <c r="K154" i="8"/>
  <c r="J154" i="8"/>
  <c r="I154" i="8"/>
  <c r="G154" i="8" s="1"/>
  <c r="F154" i="8"/>
  <c r="E154" i="8"/>
  <c r="X153" i="8"/>
  <c r="V153" i="8"/>
  <c r="U153" i="8"/>
  <c r="R153" i="8"/>
  <c r="Q153" i="8"/>
  <c r="P153" i="8"/>
  <c r="O153" i="8"/>
  <c r="N153" i="8"/>
  <c r="T153" i="8" s="1"/>
  <c r="M153" i="8"/>
  <c r="H153" i="8" s="1"/>
  <c r="G153" i="8"/>
  <c r="W152" i="8"/>
  <c r="V152" i="8"/>
  <c r="T152" i="8"/>
  <c r="T150" i="8" s="1"/>
  <c r="S152" i="8"/>
  <c r="R152" i="8"/>
  <c r="Q152" i="8"/>
  <c r="P152" i="8"/>
  <c r="O152" i="8"/>
  <c r="X152" i="8" s="1"/>
  <c r="N152" i="8"/>
  <c r="M152" i="8"/>
  <c r="X151" i="8"/>
  <c r="W151" i="8"/>
  <c r="V151" i="8"/>
  <c r="T151" i="8"/>
  <c r="S151" i="8"/>
  <c r="R151" i="8"/>
  <c r="Q151" i="8"/>
  <c r="P151" i="8"/>
  <c r="O151" i="8"/>
  <c r="U151" i="8" s="1"/>
  <c r="N151" i="8"/>
  <c r="N150" i="8" s="1"/>
  <c r="W150" i="8" s="1"/>
  <c r="M151" i="8"/>
  <c r="H151" i="8"/>
  <c r="G151" i="8"/>
  <c r="BK150" i="8"/>
  <c r="R150" i="8" s="1"/>
  <c r="BJ150" i="8"/>
  <c r="BI150" i="8"/>
  <c r="P150" i="8" s="1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D150" i="8"/>
  <c r="AC150" i="8"/>
  <c r="Q150" i="8" s="1"/>
  <c r="AB150" i="8"/>
  <c r="AA150" i="8"/>
  <c r="Z150" i="8"/>
  <c r="Y150" i="8"/>
  <c r="M150" i="8"/>
  <c r="H150" i="8" s="1"/>
  <c r="L150" i="8"/>
  <c r="K150" i="8"/>
  <c r="J150" i="8"/>
  <c r="I150" i="8"/>
  <c r="G150" i="8" s="1"/>
  <c r="F150" i="8"/>
  <c r="E150" i="8"/>
  <c r="X149" i="8"/>
  <c r="W149" i="8"/>
  <c r="U149" i="8"/>
  <c r="T149" i="8"/>
  <c r="R149" i="8"/>
  <c r="Q149" i="8"/>
  <c r="P149" i="8"/>
  <c r="O149" i="8"/>
  <c r="N149" i="8"/>
  <c r="M149" i="8"/>
  <c r="V149" i="8" s="1"/>
  <c r="H149" i="8"/>
  <c r="G149" i="8"/>
  <c r="R148" i="8"/>
  <c r="Q148" i="8"/>
  <c r="P148" i="8"/>
  <c r="O148" i="8"/>
  <c r="N148" i="8"/>
  <c r="W147" i="8"/>
  <c r="V147" i="8"/>
  <c r="T147" i="8"/>
  <c r="S147" i="8"/>
  <c r="R147" i="8"/>
  <c r="Q147" i="8"/>
  <c r="P147" i="8"/>
  <c r="O147" i="8"/>
  <c r="X147" i="8" s="1"/>
  <c r="N147" i="8"/>
  <c r="M147" i="8"/>
  <c r="H147" i="8"/>
  <c r="G147" i="8"/>
  <c r="X146" i="8"/>
  <c r="U146" i="8"/>
  <c r="R146" i="8"/>
  <c r="Q146" i="8"/>
  <c r="P146" i="8"/>
  <c r="O146" i="8"/>
  <c r="N146" i="8"/>
  <c r="W146" i="8" s="1"/>
  <c r="M146" i="8"/>
  <c r="M145" i="8" s="1"/>
  <c r="G146" i="8"/>
  <c r="BK145" i="8"/>
  <c r="R145" i="8" s="1"/>
  <c r="BJ145" i="8"/>
  <c r="Q145" i="8" s="1"/>
  <c r="BI145" i="8"/>
  <c r="P145" i="8" s="1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AC145" i="8"/>
  <c r="AB145" i="8"/>
  <c r="AA145" i="8"/>
  <c r="Z145" i="8"/>
  <c r="Y145" i="8"/>
  <c r="W145" i="8"/>
  <c r="O145" i="8"/>
  <c r="X145" i="8" s="1"/>
  <c r="N145" i="8"/>
  <c r="L145" i="8"/>
  <c r="K145" i="8"/>
  <c r="J145" i="8"/>
  <c r="I145" i="8"/>
  <c r="G145" i="8"/>
  <c r="F145" i="8"/>
  <c r="E145" i="8"/>
  <c r="AF144" i="8"/>
  <c r="N144" i="8" s="1"/>
  <c r="Q144" i="8"/>
  <c r="P144" i="8"/>
  <c r="O144" i="8"/>
  <c r="X143" i="8"/>
  <c r="W143" i="8"/>
  <c r="V143" i="8"/>
  <c r="T143" i="8"/>
  <c r="S143" i="8"/>
  <c r="R143" i="8"/>
  <c r="Q143" i="8"/>
  <c r="P143" i="8"/>
  <c r="O143" i="8"/>
  <c r="U143" i="8" s="1"/>
  <c r="N143" i="8"/>
  <c r="M143" i="8"/>
  <c r="H143" i="8"/>
  <c r="G143" i="8"/>
  <c r="X142" i="8"/>
  <c r="V142" i="8"/>
  <c r="U142" i="8"/>
  <c r="R142" i="8"/>
  <c r="Q142" i="8"/>
  <c r="P142" i="8"/>
  <c r="O142" i="8"/>
  <c r="N142" i="8"/>
  <c r="T142" i="8" s="1"/>
  <c r="M142" i="8"/>
  <c r="H142" i="8" s="1"/>
  <c r="G142" i="8"/>
  <c r="W141" i="8"/>
  <c r="W140" i="8" s="1"/>
  <c r="V141" i="8"/>
  <c r="V140" i="8" s="1"/>
  <c r="T141" i="8"/>
  <c r="T140" i="8" s="1"/>
  <c r="S141" i="8"/>
  <c r="R141" i="8"/>
  <c r="Q141" i="8"/>
  <c r="P141" i="8"/>
  <c r="O141" i="8"/>
  <c r="O140" i="8" s="1"/>
  <c r="N141" i="8"/>
  <c r="M141" i="8"/>
  <c r="H141" i="8"/>
  <c r="G141" i="8"/>
  <c r="BK140" i="8"/>
  <c r="BJ140" i="8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AC140" i="8"/>
  <c r="AB140" i="8"/>
  <c r="AA140" i="8"/>
  <c r="Z140" i="8"/>
  <c r="Y140" i="8"/>
  <c r="P140" i="8" s="1"/>
  <c r="Q140" i="8"/>
  <c r="L140" i="8"/>
  <c r="K140" i="8"/>
  <c r="J140" i="8"/>
  <c r="I140" i="8"/>
  <c r="G140" i="8" s="1"/>
  <c r="F140" i="8"/>
  <c r="E140" i="8"/>
  <c r="AO139" i="8"/>
  <c r="X139" i="8"/>
  <c r="V139" i="8"/>
  <c r="U139" i="8"/>
  <c r="R139" i="8"/>
  <c r="Q139" i="8"/>
  <c r="P139" i="8"/>
  <c r="O139" i="8"/>
  <c r="N139" i="8"/>
  <c r="M139" i="8"/>
  <c r="H139" i="8" s="1"/>
  <c r="G139" i="8"/>
  <c r="W138" i="8"/>
  <c r="V138" i="8"/>
  <c r="T138" i="8"/>
  <c r="S138" i="8"/>
  <c r="R138" i="8"/>
  <c r="Q138" i="8"/>
  <c r="P138" i="8"/>
  <c r="O138" i="8"/>
  <c r="X138" i="8" s="1"/>
  <c r="N138" i="8"/>
  <c r="M138" i="8"/>
  <c r="H138" i="8"/>
  <c r="G138" i="8"/>
  <c r="AI137" i="8"/>
  <c r="Q137" i="8" s="1"/>
  <c r="AF137" i="8"/>
  <c r="W137" i="8"/>
  <c r="W136" i="8" s="1"/>
  <c r="V137" i="8"/>
  <c r="V136" i="8" s="1"/>
  <c r="T137" i="8"/>
  <c r="S137" i="8"/>
  <c r="R137" i="8"/>
  <c r="P137" i="8"/>
  <c r="O137" i="8"/>
  <c r="O136" i="8" s="1"/>
  <c r="N137" i="8"/>
  <c r="N136" i="8" s="1"/>
  <c r="M137" i="8"/>
  <c r="H137" i="8"/>
  <c r="G137" i="8"/>
  <c r="BK136" i="8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AB136" i="8"/>
  <c r="AA136" i="8"/>
  <c r="Z136" i="8"/>
  <c r="Y136" i="8"/>
  <c r="P136" i="8" s="1"/>
  <c r="Q136" i="8"/>
  <c r="L136" i="8"/>
  <c r="K136" i="8"/>
  <c r="J136" i="8"/>
  <c r="I136" i="8"/>
  <c r="G136" i="8" s="1"/>
  <c r="F136" i="8"/>
  <c r="E136" i="8"/>
  <c r="X135" i="8"/>
  <c r="W135" i="8"/>
  <c r="U135" i="8"/>
  <c r="T135" i="8"/>
  <c r="R135" i="8"/>
  <c r="Q135" i="8"/>
  <c r="P135" i="8"/>
  <c r="O135" i="8"/>
  <c r="N135" i="8"/>
  <c r="M135" i="8"/>
  <c r="H135" i="8"/>
  <c r="G135" i="8"/>
  <c r="V134" i="8"/>
  <c r="S134" i="8"/>
  <c r="R134" i="8"/>
  <c r="Q134" i="8"/>
  <c r="P134" i="8"/>
  <c r="O134" i="8"/>
  <c r="X134" i="8" s="1"/>
  <c r="N134" i="8"/>
  <c r="M134" i="8"/>
  <c r="H134" i="8" s="1"/>
  <c r="G134" i="8"/>
  <c r="X133" i="8"/>
  <c r="W133" i="8"/>
  <c r="U133" i="8"/>
  <c r="T133" i="8"/>
  <c r="R133" i="8"/>
  <c r="Q133" i="8"/>
  <c r="P133" i="8"/>
  <c r="O133" i="8"/>
  <c r="N133" i="8"/>
  <c r="M133" i="8"/>
  <c r="V133" i="8" s="1"/>
  <c r="H133" i="8"/>
  <c r="G133" i="8"/>
  <c r="W132" i="8"/>
  <c r="V132" i="8"/>
  <c r="S132" i="8"/>
  <c r="R132" i="8"/>
  <c r="Q132" i="8"/>
  <c r="P132" i="8"/>
  <c r="O132" i="8"/>
  <c r="N132" i="8"/>
  <c r="T132" i="8" s="1"/>
  <c r="M132" i="8"/>
  <c r="H132" i="8" s="1"/>
  <c r="G132" i="8"/>
  <c r="X131" i="8"/>
  <c r="X130" i="8" s="1"/>
  <c r="W131" i="8"/>
  <c r="U131" i="8"/>
  <c r="T131" i="8"/>
  <c r="R131" i="8"/>
  <c r="Q131" i="8"/>
  <c r="P131" i="8"/>
  <c r="O131" i="8"/>
  <c r="N131" i="8"/>
  <c r="M131" i="8"/>
  <c r="I131" i="8"/>
  <c r="BK130" i="8"/>
  <c r="R130" i="8" s="1"/>
  <c r="BJ130" i="8"/>
  <c r="BI130" i="8"/>
  <c r="BH130" i="8"/>
  <c r="BG130" i="8"/>
  <c r="BF130" i="8"/>
  <c r="BE130" i="8"/>
  <c r="BD130" i="8"/>
  <c r="BC130" i="8"/>
  <c r="BC119" i="8" s="1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M119" i="8" s="1"/>
  <c r="AL130" i="8"/>
  <c r="AK130" i="8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W130" i="8"/>
  <c r="O130" i="8"/>
  <c r="N130" i="8"/>
  <c r="L130" i="8"/>
  <c r="K130" i="8"/>
  <c r="J130" i="8"/>
  <c r="F130" i="8"/>
  <c r="E130" i="8"/>
  <c r="W129" i="8"/>
  <c r="V129" i="8"/>
  <c r="S129" i="8"/>
  <c r="R129" i="8"/>
  <c r="Q129" i="8"/>
  <c r="P129" i="8"/>
  <c r="O129" i="8"/>
  <c r="N129" i="8"/>
  <c r="T129" i="8" s="1"/>
  <c r="M129" i="8"/>
  <c r="H129" i="8" s="1"/>
  <c r="G129" i="8"/>
  <c r="AI128" i="8"/>
  <c r="AC128" i="8"/>
  <c r="S128" i="8"/>
  <c r="R128" i="8"/>
  <c r="P128" i="8"/>
  <c r="O128" i="8"/>
  <c r="U128" i="8" s="1"/>
  <c r="M128" i="8"/>
  <c r="W127" i="8"/>
  <c r="V127" i="8"/>
  <c r="T127" i="8"/>
  <c r="S127" i="8"/>
  <c r="R127" i="8"/>
  <c r="Q127" i="8"/>
  <c r="P127" i="8"/>
  <c r="O127" i="8"/>
  <c r="U127" i="8" s="1"/>
  <c r="N127" i="8"/>
  <c r="M127" i="8"/>
  <c r="H127" i="8"/>
  <c r="G127" i="8"/>
  <c r="X126" i="8"/>
  <c r="V126" i="8"/>
  <c r="U126" i="8"/>
  <c r="R126" i="8"/>
  <c r="Q126" i="8"/>
  <c r="P126" i="8"/>
  <c r="O126" i="8"/>
  <c r="N126" i="8"/>
  <c r="M126" i="8"/>
  <c r="G126" i="8"/>
  <c r="V125" i="8"/>
  <c r="S125" i="8"/>
  <c r="R125" i="8"/>
  <c r="Q125" i="8"/>
  <c r="P125" i="8"/>
  <c r="O125" i="8"/>
  <c r="U125" i="8" s="1"/>
  <c r="N125" i="8"/>
  <c r="M125" i="8"/>
  <c r="J125" i="8"/>
  <c r="T125" i="8" s="1"/>
  <c r="H125" i="8"/>
  <c r="G125" i="8"/>
  <c r="U124" i="8"/>
  <c r="R124" i="8"/>
  <c r="Q124" i="8"/>
  <c r="P124" i="8"/>
  <c r="O124" i="8"/>
  <c r="X124" i="8" s="1"/>
  <c r="N124" i="8"/>
  <c r="T124" i="8" s="1"/>
  <c r="M124" i="8"/>
  <c r="H124" i="8" s="1"/>
  <c r="G124" i="8"/>
  <c r="W123" i="8"/>
  <c r="T123" i="8"/>
  <c r="S123" i="8"/>
  <c r="R123" i="8"/>
  <c r="Q123" i="8"/>
  <c r="P123" i="8"/>
  <c r="O123" i="8"/>
  <c r="U123" i="8" s="1"/>
  <c r="N123" i="8"/>
  <c r="M123" i="8"/>
  <c r="V123" i="8" s="1"/>
  <c r="H123" i="8"/>
  <c r="G123" i="8"/>
  <c r="U122" i="8"/>
  <c r="R122" i="8"/>
  <c r="Q122" i="8"/>
  <c r="P122" i="8"/>
  <c r="O122" i="8"/>
  <c r="X122" i="8" s="1"/>
  <c r="N122" i="8"/>
  <c r="T122" i="8" s="1"/>
  <c r="M122" i="8"/>
  <c r="H122" i="8" s="1"/>
  <c r="G122" i="8"/>
  <c r="W121" i="8"/>
  <c r="T121" i="8"/>
  <c r="S121" i="8"/>
  <c r="R121" i="8"/>
  <c r="Q121" i="8"/>
  <c r="P121" i="8"/>
  <c r="O121" i="8"/>
  <c r="O120" i="8" s="1"/>
  <c r="X120" i="8" s="1"/>
  <c r="N121" i="8"/>
  <c r="M121" i="8"/>
  <c r="V121" i="8" s="1"/>
  <c r="H121" i="8"/>
  <c r="G121" i="8"/>
  <c r="BK120" i="8"/>
  <c r="BJ120" i="8"/>
  <c r="BJ119" i="8" s="1"/>
  <c r="BI120" i="8"/>
  <c r="BI119" i="8" s="1"/>
  <c r="BH120" i="8"/>
  <c r="BH119" i="8" s="1"/>
  <c r="BG120" i="8"/>
  <c r="BF120" i="8"/>
  <c r="BF119" i="8" s="1"/>
  <c r="BE120" i="8"/>
  <c r="BD120" i="8"/>
  <c r="BC120" i="8"/>
  <c r="BB120" i="8"/>
  <c r="BB119" i="8" s="1"/>
  <c r="BA120" i="8"/>
  <c r="BA119" i="8" s="1"/>
  <c r="AZ120" i="8"/>
  <c r="AZ119" i="8" s="1"/>
  <c r="AZ96" i="8" s="1"/>
  <c r="AY120" i="8"/>
  <c r="AX120" i="8"/>
  <c r="AX119" i="8" s="1"/>
  <c r="AW120" i="8"/>
  <c r="AW119" i="8" s="1"/>
  <c r="AV120" i="8"/>
  <c r="AU120" i="8"/>
  <c r="AT120" i="8"/>
  <c r="AT119" i="8" s="1"/>
  <c r="AS120" i="8"/>
  <c r="AR120" i="8"/>
  <c r="AR119" i="8" s="1"/>
  <c r="AQ120" i="8"/>
  <c r="AP120" i="8"/>
  <c r="AP119" i="8" s="1"/>
  <c r="AO120" i="8"/>
  <c r="AN120" i="8"/>
  <c r="AM120" i="8"/>
  <c r="AL120" i="8"/>
  <c r="AL119" i="8" s="1"/>
  <c r="AK120" i="8"/>
  <c r="AJ120" i="8"/>
  <c r="AH120" i="8"/>
  <c r="AG120" i="8"/>
  <c r="AG119" i="8" s="1"/>
  <c r="AF120" i="8"/>
  <c r="AF119" i="8" s="1"/>
  <c r="AF96" i="8" s="1"/>
  <c r="AE120" i="8"/>
  <c r="AD120" i="8"/>
  <c r="AC120" i="8"/>
  <c r="AC119" i="8" s="1"/>
  <c r="AC96" i="8" s="1"/>
  <c r="AB120" i="8"/>
  <c r="AB119" i="8" s="1"/>
  <c r="AA120" i="8"/>
  <c r="Z120" i="8"/>
  <c r="Y120" i="8"/>
  <c r="R120" i="8"/>
  <c r="L120" i="8"/>
  <c r="L119" i="8" s="1"/>
  <c r="L96" i="8" s="1"/>
  <c r="K120" i="8"/>
  <c r="J120" i="8"/>
  <c r="J119" i="8" s="1"/>
  <c r="I120" i="8"/>
  <c r="G120" i="8" s="1"/>
  <c r="F120" i="8"/>
  <c r="E120" i="8"/>
  <c r="BK119" i="8"/>
  <c r="BG119" i="8"/>
  <c r="BE119" i="8"/>
  <c r="BD119" i="8"/>
  <c r="AY119" i="8"/>
  <c r="AV119" i="8"/>
  <c r="AU119" i="8"/>
  <c r="AS119" i="8"/>
  <c r="AQ119" i="8"/>
  <c r="AO119" i="8"/>
  <c r="AN119" i="8"/>
  <c r="AK119" i="8"/>
  <c r="AJ119" i="8"/>
  <c r="AE119" i="8"/>
  <c r="AA119" i="8"/>
  <c r="Y119" i="8"/>
  <c r="O119" i="8"/>
  <c r="X119" i="8" s="1"/>
  <c r="K119" i="8"/>
  <c r="E119" i="8"/>
  <c r="W118" i="8"/>
  <c r="T118" i="8"/>
  <c r="S118" i="8"/>
  <c r="R118" i="8"/>
  <c r="Q118" i="8"/>
  <c r="P118" i="8"/>
  <c r="O118" i="8"/>
  <c r="O114" i="8" s="1"/>
  <c r="X114" i="8" s="1"/>
  <c r="N118" i="8"/>
  <c r="M118" i="8"/>
  <c r="V118" i="8" s="1"/>
  <c r="H118" i="8"/>
  <c r="G118" i="8"/>
  <c r="U117" i="8"/>
  <c r="T117" i="8"/>
  <c r="S117" i="8"/>
  <c r="R117" i="8"/>
  <c r="Q117" i="8"/>
  <c r="P117" i="8"/>
  <c r="O117" i="8"/>
  <c r="N117" i="8"/>
  <c r="M117" i="8"/>
  <c r="V117" i="8" s="1"/>
  <c r="W116" i="8"/>
  <c r="U116" i="8"/>
  <c r="T116" i="8"/>
  <c r="R116" i="8"/>
  <c r="Q116" i="8"/>
  <c r="P116" i="8"/>
  <c r="O116" i="8"/>
  <c r="X116" i="8" s="1"/>
  <c r="N116" i="8"/>
  <c r="M116" i="8"/>
  <c r="V116" i="8" s="1"/>
  <c r="G116" i="8"/>
  <c r="U115" i="8"/>
  <c r="R115" i="8"/>
  <c r="Q115" i="8"/>
  <c r="P115" i="8"/>
  <c r="O115" i="8"/>
  <c r="X115" i="8" s="1"/>
  <c r="N115" i="8"/>
  <c r="T115" i="8" s="1"/>
  <c r="M115" i="8"/>
  <c r="S115" i="8" s="1"/>
  <c r="G115" i="8"/>
  <c r="BK114" i="8"/>
  <c r="BJ114" i="8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L96" i="8" s="1"/>
  <c r="AK114" i="8"/>
  <c r="AJ114" i="8"/>
  <c r="AI114" i="8"/>
  <c r="AH114" i="8"/>
  <c r="AG114" i="8"/>
  <c r="AF114" i="8"/>
  <c r="AE114" i="8"/>
  <c r="AD114" i="8"/>
  <c r="R114" i="8" s="1"/>
  <c r="AC114" i="8"/>
  <c r="AB114" i="8"/>
  <c r="P114" i="8" s="1"/>
  <c r="AA114" i="8"/>
  <c r="Z114" i="8"/>
  <c r="Y114" i="8"/>
  <c r="T114" i="8"/>
  <c r="N114" i="8"/>
  <c r="W114" i="8" s="1"/>
  <c r="L114" i="8"/>
  <c r="J114" i="8"/>
  <c r="I114" i="8"/>
  <c r="G114" i="8" s="1"/>
  <c r="F114" i="8"/>
  <c r="E114" i="8"/>
  <c r="S113" i="8"/>
  <c r="R113" i="8"/>
  <c r="Q113" i="8"/>
  <c r="P113" i="8"/>
  <c r="O113" i="8"/>
  <c r="X113" i="8" s="1"/>
  <c r="N113" i="8"/>
  <c r="T113" i="8" s="1"/>
  <c r="M113" i="8"/>
  <c r="H113" i="8" s="1"/>
  <c r="G113" i="8"/>
  <c r="W112" i="8"/>
  <c r="T112" i="8"/>
  <c r="R112" i="8"/>
  <c r="Q112" i="8"/>
  <c r="P112" i="8"/>
  <c r="O112" i="8"/>
  <c r="X112" i="8" s="1"/>
  <c r="N112" i="8"/>
  <c r="M112" i="8"/>
  <c r="V112" i="8" s="1"/>
  <c r="G112" i="8"/>
  <c r="S111" i="8"/>
  <c r="R111" i="8"/>
  <c r="Q111" i="8"/>
  <c r="P111" i="8"/>
  <c r="O111" i="8"/>
  <c r="X111" i="8" s="1"/>
  <c r="N111" i="8"/>
  <c r="T111" i="8" s="1"/>
  <c r="M111" i="8"/>
  <c r="H111" i="8" s="1"/>
  <c r="G111" i="8"/>
  <c r="W110" i="8"/>
  <c r="T110" i="8"/>
  <c r="R110" i="8"/>
  <c r="Q110" i="8"/>
  <c r="P110" i="8"/>
  <c r="O110" i="8"/>
  <c r="X110" i="8" s="1"/>
  <c r="N110" i="8"/>
  <c r="M110" i="8"/>
  <c r="V110" i="8" s="1"/>
  <c r="G110" i="8"/>
  <c r="S109" i="8"/>
  <c r="R109" i="8"/>
  <c r="Q109" i="8"/>
  <c r="P109" i="8"/>
  <c r="O109" i="8"/>
  <c r="X109" i="8" s="1"/>
  <c r="N109" i="8"/>
  <c r="T109" i="8" s="1"/>
  <c r="M109" i="8"/>
  <c r="H109" i="8" s="1"/>
  <c r="G109" i="8"/>
  <c r="W108" i="8"/>
  <c r="T108" i="8"/>
  <c r="R108" i="8"/>
  <c r="Q108" i="8"/>
  <c r="P108" i="8"/>
  <c r="O108" i="8"/>
  <c r="X108" i="8" s="1"/>
  <c r="N108" i="8"/>
  <c r="M108" i="8"/>
  <c r="V108" i="8" s="1"/>
  <c r="G108" i="8"/>
  <c r="S107" i="8"/>
  <c r="R107" i="8"/>
  <c r="Q107" i="8"/>
  <c r="P107" i="8"/>
  <c r="O107" i="8"/>
  <c r="X107" i="8" s="1"/>
  <c r="N107" i="8"/>
  <c r="T107" i="8" s="1"/>
  <c r="M107" i="8"/>
  <c r="H107" i="8" s="1"/>
  <c r="G107" i="8"/>
  <c r="AN106" i="8"/>
  <c r="AN97" i="8" s="1"/>
  <c r="X106" i="8"/>
  <c r="U106" i="8"/>
  <c r="R106" i="8"/>
  <c r="Q106" i="8"/>
  <c r="O106" i="8"/>
  <c r="N106" i="8"/>
  <c r="W106" i="8" s="1"/>
  <c r="I106" i="8"/>
  <c r="G106" i="8"/>
  <c r="W105" i="8"/>
  <c r="T105" i="8"/>
  <c r="S105" i="8"/>
  <c r="R105" i="8"/>
  <c r="Q105" i="8"/>
  <c r="P105" i="8"/>
  <c r="O105" i="8"/>
  <c r="X105" i="8" s="1"/>
  <c r="N105" i="8"/>
  <c r="M105" i="8"/>
  <c r="V105" i="8" s="1"/>
  <c r="H105" i="8"/>
  <c r="G105" i="8"/>
  <c r="S104" i="8"/>
  <c r="R104" i="8"/>
  <c r="Q104" i="8"/>
  <c r="P104" i="8"/>
  <c r="O104" i="8"/>
  <c r="X104" i="8" s="1"/>
  <c r="N104" i="8"/>
  <c r="T104" i="8" s="1"/>
  <c r="M104" i="8"/>
  <c r="H104" i="8" s="1"/>
  <c r="G104" i="8"/>
  <c r="V103" i="8"/>
  <c r="S103" i="8"/>
  <c r="R103" i="8"/>
  <c r="Q103" i="8"/>
  <c r="P103" i="8"/>
  <c r="O103" i="8"/>
  <c r="U103" i="8" s="1"/>
  <c r="N103" i="8"/>
  <c r="W103" i="8" s="1"/>
  <c r="M103" i="8"/>
  <c r="H103" i="8"/>
  <c r="G103" i="8"/>
  <c r="X102" i="8"/>
  <c r="U102" i="8"/>
  <c r="R102" i="8"/>
  <c r="Q102" i="8"/>
  <c r="P102" i="8"/>
  <c r="O102" i="8"/>
  <c r="N102" i="8"/>
  <c r="W102" i="8" s="1"/>
  <c r="M102" i="8"/>
  <c r="S102" i="8" s="1"/>
  <c r="G102" i="8"/>
  <c r="V101" i="8"/>
  <c r="S101" i="8"/>
  <c r="R101" i="8"/>
  <c r="Q101" i="8"/>
  <c r="P101" i="8"/>
  <c r="O101" i="8"/>
  <c r="U101" i="8" s="1"/>
  <c r="N101" i="8"/>
  <c r="W101" i="8" s="1"/>
  <c r="M101" i="8"/>
  <c r="H101" i="8"/>
  <c r="G101" i="8"/>
  <c r="X100" i="8"/>
  <c r="U100" i="8"/>
  <c r="R100" i="8"/>
  <c r="Q100" i="8"/>
  <c r="P100" i="8"/>
  <c r="O100" i="8"/>
  <c r="N100" i="8"/>
  <c r="W100" i="8" s="1"/>
  <c r="M100" i="8"/>
  <c r="S100" i="8" s="1"/>
  <c r="H100" i="8"/>
  <c r="G100" i="8"/>
  <c r="V99" i="8"/>
  <c r="T99" i="8"/>
  <c r="S99" i="8"/>
  <c r="R99" i="8"/>
  <c r="Q99" i="8"/>
  <c r="P99" i="8"/>
  <c r="O99" i="8"/>
  <c r="U99" i="8" s="1"/>
  <c r="N99" i="8"/>
  <c r="W99" i="8" s="1"/>
  <c r="M99" i="8"/>
  <c r="H99" i="8"/>
  <c r="G99" i="8"/>
  <c r="X98" i="8"/>
  <c r="U98" i="8"/>
  <c r="T98" i="8"/>
  <c r="R98" i="8"/>
  <c r="Q98" i="8"/>
  <c r="P98" i="8"/>
  <c r="O98" i="8"/>
  <c r="N98" i="8"/>
  <c r="W98" i="8" s="1"/>
  <c r="M98" i="8"/>
  <c r="S98" i="8" s="1"/>
  <c r="H98" i="8"/>
  <c r="G98" i="8"/>
  <c r="BK97" i="8"/>
  <c r="BJ97" i="8"/>
  <c r="BJ96" i="8" s="1"/>
  <c r="BI97" i="8"/>
  <c r="P97" i="8" s="1"/>
  <c r="BH97" i="8"/>
  <c r="BG97" i="8"/>
  <c r="BF97" i="8"/>
  <c r="BE97" i="8"/>
  <c r="BD97" i="8"/>
  <c r="BC97" i="8"/>
  <c r="BB97" i="8"/>
  <c r="BB96" i="8" s="1"/>
  <c r="BA97" i="8"/>
  <c r="BA96" i="8" s="1"/>
  <c r="BA3" i="8" s="1"/>
  <c r="AZ97" i="8"/>
  <c r="AY97" i="8"/>
  <c r="AX97" i="8"/>
  <c r="AW97" i="8"/>
  <c r="AW96" i="8" s="1"/>
  <c r="AV97" i="8"/>
  <c r="AU97" i="8"/>
  <c r="AT97" i="8"/>
  <c r="AS97" i="8"/>
  <c r="AS96" i="8" s="1"/>
  <c r="AS3" i="8" s="1"/>
  <c r="AR97" i="8"/>
  <c r="AQ97" i="8"/>
  <c r="AP97" i="8"/>
  <c r="AO97" i="8"/>
  <c r="AM97" i="8"/>
  <c r="AL97" i="8"/>
  <c r="AK97" i="8"/>
  <c r="AJ97" i="8"/>
  <c r="AI97" i="8"/>
  <c r="AH97" i="8"/>
  <c r="AG97" i="8"/>
  <c r="AG96" i="8" s="1"/>
  <c r="AF97" i="8"/>
  <c r="AE97" i="8"/>
  <c r="AE96" i="8" s="1"/>
  <c r="AD97" i="8"/>
  <c r="AC97" i="8"/>
  <c r="AB97" i="8"/>
  <c r="AA97" i="8"/>
  <c r="AA96" i="8" s="1"/>
  <c r="Z97" i="8"/>
  <c r="Y97" i="8"/>
  <c r="R97" i="8"/>
  <c r="L97" i="8"/>
  <c r="K97" i="8"/>
  <c r="J97" i="8"/>
  <c r="J96" i="8" s="1"/>
  <c r="I97" i="8"/>
  <c r="F97" i="8"/>
  <c r="E97" i="8"/>
  <c r="BF96" i="8"/>
  <c r="BE96" i="8"/>
  <c r="BD96" i="8"/>
  <c r="AX96" i="8"/>
  <c r="AV96" i="8"/>
  <c r="AT96" i="8"/>
  <c r="AP96" i="8"/>
  <c r="AO96" i="8"/>
  <c r="AN96" i="8"/>
  <c r="AK96" i="8"/>
  <c r="AJ96" i="8"/>
  <c r="Y96" i="8"/>
  <c r="E96" i="8"/>
  <c r="X95" i="8"/>
  <c r="U95" i="8"/>
  <c r="R95" i="8"/>
  <c r="Q95" i="8"/>
  <c r="P95" i="8"/>
  <c r="O95" i="8"/>
  <c r="N95" i="8"/>
  <c r="W95" i="8" s="1"/>
  <c r="M95" i="8"/>
  <c r="S95" i="8" s="1"/>
  <c r="G95" i="8"/>
  <c r="V94" i="8"/>
  <c r="S94" i="8"/>
  <c r="R94" i="8"/>
  <c r="Q94" i="8"/>
  <c r="P94" i="8"/>
  <c r="O94" i="8"/>
  <c r="U94" i="8" s="1"/>
  <c r="N94" i="8"/>
  <c r="N89" i="8" s="1"/>
  <c r="W89" i="8" s="1"/>
  <c r="M94" i="8"/>
  <c r="H94" i="8"/>
  <c r="G94" i="8"/>
  <c r="AN93" i="8"/>
  <c r="P93" i="8" s="1"/>
  <c r="Q93" i="8"/>
  <c r="I93" i="8"/>
  <c r="Q92" i="8"/>
  <c r="P92" i="8"/>
  <c r="AN91" i="8"/>
  <c r="M91" i="8" s="1"/>
  <c r="W91" i="8"/>
  <c r="T91" i="8"/>
  <c r="R91" i="8"/>
  <c r="Q91" i="8"/>
  <c r="P91" i="8"/>
  <c r="O91" i="8"/>
  <c r="X91" i="8" s="1"/>
  <c r="N91" i="8"/>
  <c r="I91" i="8"/>
  <c r="G91" i="8" s="1"/>
  <c r="BK89" i="8"/>
  <c r="R89" i="8" s="1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Q89" i="8"/>
  <c r="L89" i="8"/>
  <c r="K89" i="8"/>
  <c r="J89" i="8"/>
  <c r="I89" i="8"/>
  <c r="G89" i="8" s="1"/>
  <c r="F89" i="8"/>
  <c r="E89" i="8"/>
  <c r="AI88" i="8"/>
  <c r="V88" i="8"/>
  <c r="U88" i="8"/>
  <c r="R88" i="8"/>
  <c r="Q88" i="8"/>
  <c r="P88" i="8"/>
  <c r="O88" i="8"/>
  <c r="X88" i="8" s="1"/>
  <c r="N88" i="8"/>
  <c r="W88" i="8" s="1"/>
  <c r="M88" i="8"/>
  <c r="S88" i="8" s="1"/>
  <c r="G88" i="8"/>
  <c r="AF87" i="8"/>
  <c r="AC87" i="8"/>
  <c r="AC84" i="8" s="1"/>
  <c r="Q84" i="8" s="1"/>
  <c r="Z87" i="8"/>
  <c r="W87" i="8"/>
  <c r="V87" i="8"/>
  <c r="S87" i="8"/>
  <c r="R87" i="8"/>
  <c r="P87" i="8"/>
  <c r="O87" i="8"/>
  <c r="X87" i="8" s="1"/>
  <c r="N87" i="8"/>
  <c r="T87" i="8" s="1"/>
  <c r="M87" i="8"/>
  <c r="H87" i="8"/>
  <c r="G87" i="8"/>
  <c r="X86" i="8"/>
  <c r="U86" i="8"/>
  <c r="T86" i="8"/>
  <c r="R86" i="8"/>
  <c r="Q86" i="8"/>
  <c r="P86" i="8"/>
  <c r="O86" i="8"/>
  <c r="N86" i="8"/>
  <c r="W86" i="8" s="1"/>
  <c r="M86" i="8"/>
  <c r="M84" i="8" s="1"/>
  <c r="G86" i="8"/>
  <c r="V85" i="8"/>
  <c r="S85" i="8"/>
  <c r="R85" i="8"/>
  <c r="Q85" i="8"/>
  <c r="P85" i="8"/>
  <c r="O85" i="8"/>
  <c r="X85" i="8" s="1"/>
  <c r="N85" i="8"/>
  <c r="W85" i="8" s="1"/>
  <c r="M85" i="8"/>
  <c r="H85" i="8"/>
  <c r="G85" i="8"/>
  <c r="BK84" i="8"/>
  <c r="R84" i="8" s="1"/>
  <c r="BJ84" i="8"/>
  <c r="BI84" i="8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B84" i="8"/>
  <c r="AA84" i="8"/>
  <c r="Z84" i="8"/>
  <c r="Y84" i="8"/>
  <c r="P84" i="8"/>
  <c r="L84" i="8"/>
  <c r="K84" i="8"/>
  <c r="J84" i="8"/>
  <c r="I84" i="8"/>
  <c r="G84" i="8"/>
  <c r="F84" i="8"/>
  <c r="E84" i="8"/>
  <c r="W83" i="8"/>
  <c r="T83" i="8"/>
  <c r="S83" i="8"/>
  <c r="R83" i="8"/>
  <c r="Q83" i="8"/>
  <c r="P83" i="8"/>
  <c r="O83" i="8"/>
  <c r="X83" i="8" s="1"/>
  <c r="N83" i="8"/>
  <c r="M83" i="8"/>
  <c r="V83" i="8" s="1"/>
  <c r="H83" i="8"/>
  <c r="G83" i="8"/>
  <c r="U82" i="8"/>
  <c r="R82" i="8"/>
  <c r="Q82" i="8"/>
  <c r="P82" i="8"/>
  <c r="O82" i="8"/>
  <c r="X82" i="8" s="1"/>
  <c r="N82" i="8"/>
  <c r="W82" i="8" s="1"/>
  <c r="M82" i="8"/>
  <c r="V82" i="8" s="1"/>
  <c r="G82" i="8"/>
  <c r="X81" i="8"/>
  <c r="W81" i="8"/>
  <c r="T81" i="8"/>
  <c r="S81" i="8"/>
  <c r="R81" i="8"/>
  <c r="Q81" i="8"/>
  <c r="P81" i="8"/>
  <c r="O81" i="8"/>
  <c r="U81" i="8" s="1"/>
  <c r="N81" i="8"/>
  <c r="M81" i="8"/>
  <c r="H81" i="8" s="1"/>
  <c r="G81" i="8"/>
  <c r="BK80" i="8"/>
  <c r="BJ80" i="8"/>
  <c r="Q80" i="8" s="1"/>
  <c r="BI80" i="8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R80" i="8" s="1"/>
  <c r="AC80" i="8"/>
  <c r="AB80" i="8"/>
  <c r="AA80" i="8"/>
  <c r="Z80" i="8"/>
  <c r="Y80" i="8"/>
  <c r="P80" i="8"/>
  <c r="N80" i="8"/>
  <c r="W80" i="8" s="1"/>
  <c r="M80" i="8"/>
  <c r="V80" i="8" s="1"/>
  <c r="L80" i="8"/>
  <c r="K80" i="8"/>
  <c r="J80" i="8"/>
  <c r="I80" i="8"/>
  <c r="G80" i="8" s="1"/>
  <c r="H80" i="8"/>
  <c r="F80" i="8"/>
  <c r="E80" i="8"/>
  <c r="X79" i="8"/>
  <c r="U79" i="8"/>
  <c r="T79" i="8"/>
  <c r="R79" i="8"/>
  <c r="Q79" i="8"/>
  <c r="P79" i="8"/>
  <c r="O79" i="8"/>
  <c r="N79" i="8"/>
  <c r="W79" i="8" s="1"/>
  <c r="M79" i="8"/>
  <c r="V79" i="8" s="1"/>
  <c r="H79" i="8"/>
  <c r="G79" i="8"/>
  <c r="W78" i="8"/>
  <c r="V78" i="8"/>
  <c r="S78" i="8"/>
  <c r="R78" i="8"/>
  <c r="Q78" i="8"/>
  <c r="P78" i="8"/>
  <c r="O78" i="8"/>
  <c r="X78" i="8" s="1"/>
  <c r="N78" i="8"/>
  <c r="T78" i="8" s="1"/>
  <c r="T77" i="8" s="1"/>
  <c r="M78" i="8"/>
  <c r="H78" i="8"/>
  <c r="G78" i="8"/>
  <c r="BK77" i="8"/>
  <c r="BJ77" i="8"/>
  <c r="BI77" i="8"/>
  <c r="P77" i="8" s="1"/>
  <c r="BH77" i="8"/>
  <c r="BG77" i="8"/>
  <c r="BF77" i="8"/>
  <c r="BE77" i="8"/>
  <c r="BD77" i="8"/>
  <c r="BC77" i="8"/>
  <c r="BC67" i="8" s="1"/>
  <c r="BB77" i="8"/>
  <c r="BA77" i="8"/>
  <c r="AZ77" i="8"/>
  <c r="AY77" i="8"/>
  <c r="AX77" i="8"/>
  <c r="AW77" i="8"/>
  <c r="AV77" i="8"/>
  <c r="AU77" i="8"/>
  <c r="AU67" i="8" s="1"/>
  <c r="AT77" i="8"/>
  <c r="AS77" i="8"/>
  <c r="AR77" i="8"/>
  <c r="AQ77" i="8"/>
  <c r="AP77" i="8"/>
  <c r="AO77" i="8"/>
  <c r="AN77" i="8"/>
  <c r="AM77" i="8"/>
  <c r="AM67" i="8" s="1"/>
  <c r="AL77" i="8"/>
  <c r="AK77" i="8"/>
  <c r="AJ77" i="8"/>
  <c r="AI77" i="8"/>
  <c r="AH77" i="8"/>
  <c r="AG77" i="8"/>
  <c r="AF77" i="8"/>
  <c r="AE77" i="8"/>
  <c r="AE67" i="8" s="1"/>
  <c r="AD77" i="8"/>
  <c r="AC77" i="8"/>
  <c r="Q77" i="8" s="1"/>
  <c r="AB77" i="8"/>
  <c r="AA77" i="8"/>
  <c r="Z77" i="8"/>
  <c r="Y77" i="8"/>
  <c r="O77" i="8"/>
  <c r="X77" i="8" s="1"/>
  <c r="M77" i="8"/>
  <c r="H77" i="8" s="1"/>
  <c r="L77" i="8"/>
  <c r="K77" i="8"/>
  <c r="J77" i="8"/>
  <c r="I77" i="8"/>
  <c r="G77" i="8"/>
  <c r="U76" i="8"/>
  <c r="R76" i="8"/>
  <c r="Q76" i="8"/>
  <c r="P76" i="8"/>
  <c r="O76" i="8"/>
  <c r="X76" i="8" s="1"/>
  <c r="N76" i="8"/>
  <c r="W76" i="8" s="1"/>
  <c r="M76" i="8"/>
  <c r="S76" i="8" s="1"/>
  <c r="G76" i="8"/>
  <c r="W75" i="8"/>
  <c r="T75" i="8"/>
  <c r="S75" i="8"/>
  <c r="R75" i="8"/>
  <c r="Q75" i="8"/>
  <c r="P75" i="8"/>
  <c r="O75" i="8"/>
  <c r="N75" i="8"/>
  <c r="M75" i="8"/>
  <c r="V75" i="8" s="1"/>
  <c r="H75" i="8"/>
  <c r="G75" i="8"/>
  <c r="AN74" i="8"/>
  <c r="AF74" i="8"/>
  <c r="Q74" i="8" s="1"/>
  <c r="AC74" i="8"/>
  <c r="X74" i="8"/>
  <c r="U74" i="8"/>
  <c r="T74" i="8"/>
  <c r="R74" i="8"/>
  <c r="P74" i="8"/>
  <c r="O74" i="8"/>
  <c r="N74" i="8"/>
  <c r="W74" i="8" s="1"/>
  <c r="M74" i="8"/>
  <c r="V74" i="8" s="1"/>
  <c r="I74" i="8"/>
  <c r="G74" i="8" s="1"/>
  <c r="W73" i="8"/>
  <c r="T73" i="8"/>
  <c r="S73" i="8"/>
  <c r="R73" i="8"/>
  <c r="Q73" i="8"/>
  <c r="P73" i="8"/>
  <c r="O73" i="8"/>
  <c r="N73" i="8"/>
  <c r="M73" i="8"/>
  <c r="V73" i="8" s="1"/>
  <c r="H73" i="8"/>
  <c r="G73" i="8"/>
  <c r="AC72" i="8"/>
  <c r="V72" i="8"/>
  <c r="S72" i="8"/>
  <c r="R72" i="8"/>
  <c r="Q72" i="8"/>
  <c r="P72" i="8"/>
  <c r="O72" i="8"/>
  <c r="X72" i="8" s="1"/>
  <c r="N72" i="8"/>
  <c r="M72" i="8"/>
  <c r="I72" i="8"/>
  <c r="I68" i="8" s="1"/>
  <c r="H72" i="8"/>
  <c r="G72" i="8"/>
  <c r="U71" i="8"/>
  <c r="R71" i="8"/>
  <c r="Q71" i="8"/>
  <c r="P71" i="8"/>
  <c r="O71" i="8"/>
  <c r="X71" i="8" s="1"/>
  <c r="N71" i="8"/>
  <c r="W71" i="8" s="1"/>
  <c r="M71" i="8"/>
  <c r="I71" i="8"/>
  <c r="G71" i="8"/>
  <c r="AI70" i="8"/>
  <c r="N70" i="8" s="1"/>
  <c r="U70" i="8"/>
  <c r="R70" i="8"/>
  <c r="Q70" i="8"/>
  <c r="P70" i="8"/>
  <c r="O70" i="8"/>
  <c r="X70" i="8" s="1"/>
  <c r="M70" i="8"/>
  <c r="G70" i="8"/>
  <c r="W69" i="8"/>
  <c r="T69" i="8"/>
  <c r="S69" i="8"/>
  <c r="R69" i="8"/>
  <c r="Q69" i="8"/>
  <c r="P69" i="8"/>
  <c r="O69" i="8"/>
  <c r="U69" i="8" s="1"/>
  <c r="N69" i="8"/>
  <c r="M69" i="8"/>
  <c r="H69" i="8" s="1"/>
  <c r="G69" i="8"/>
  <c r="BK68" i="8"/>
  <c r="BJ68" i="8"/>
  <c r="BI68" i="8"/>
  <c r="BI67" i="8" s="1"/>
  <c r="BH68" i="8"/>
  <c r="BH67" i="8" s="1"/>
  <c r="BG68" i="8"/>
  <c r="BF68" i="8"/>
  <c r="BF67" i="8" s="1"/>
  <c r="BE68" i="8"/>
  <c r="BD68" i="8"/>
  <c r="BD67" i="8" s="1"/>
  <c r="BC68" i="8"/>
  <c r="BB68" i="8"/>
  <c r="BB67" i="8" s="1"/>
  <c r="BA68" i="8"/>
  <c r="BA67" i="8" s="1"/>
  <c r="AZ68" i="8"/>
  <c r="AZ67" i="8" s="1"/>
  <c r="AY68" i="8"/>
  <c r="AX68" i="8"/>
  <c r="AX67" i="8" s="1"/>
  <c r="AX3" i="8" s="1"/>
  <c r="AW68" i="8"/>
  <c r="AV68" i="8"/>
  <c r="AV67" i="8" s="1"/>
  <c r="AU68" i="8"/>
  <c r="AT68" i="8"/>
  <c r="AT67" i="8" s="1"/>
  <c r="AS68" i="8"/>
  <c r="AS67" i="8" s="1"/>
  <c r="AR68" i="8"/>
  <c r="AR67" i="8" s="1"/>
  <c r="AQ68" i="8"/>
  <c r="AP68" i="8"/>
  <c r="AP67" i="8" s="1"/>
  <c r="AP3" i="8" s="1"/>
  <c r="AO68" i="8"/>
  <c r="AN68" i="8"/>
  <c r="AM68" i="8"/>
  <c r="AL68" i="8"/>
  <c r="AL67" i="8" s="1"/>
  <c r="AK68" i="8"/>
  <c r="AK67" i="8" s="1"/>
  <c r="AJ68" i="8"/>
  <c r="AJ67" i="8" s="1"/>
  <c r="AH68" i="8"/>
  <c r="AH67" i="8" s="1"/>
  <c r="AG68" i="8"/>
  <c r="AF68" i="8"/>
  <c r="AF67" i="8" s="1"/>
  <c r="AE68" i="8"/>
  <c r="AD68" i="8"/>
  <c r="R68" i="8" s="1"/>
  <c r="AC68" i="8"/>
  <c r="AB68" i="8"/>
  <c r="AB67" i="8" s="1"/>
  <c r="AA68" i="8"/>
  <c r="Z68" i="8"/>
  <c r="Z67" i="8" s="1"/>
  <c r="Y68" i="8"/>
  <c r="P68" i="8"/>
  <c r="L68" i="8"/>
  <c r="L67" i="8" s="1"/>
  <c r="K68" i="8"/>
  <c r="J68" i="8"/>
  <c r="J67" i="8" s="1"/>
  <c r="F68" i="8"/>
  <c r="F67" i="8" s="1"/>
  <c r="E68" i="8"/>
  <c r="E67" i="8" s="1"/>
  <c r="BG67" i="8"/>
  <c r="BE67" i="8"/>
  <c r="AY67" i="8"/>
  <c r="AW67" i="8"/>
  <c r="AQ67" i="8"/>
  <c r="AO67" i="8"/>
  <c r="AG67" i="8"/>
  <c r="AA67" i="8"/>
  <c r="Y67" i="8"/>
  <c r="K67" i="8"/>
  <c r="W66" i="8"/>
  <c r="T66" i="8"/>
  <c r="S66" i="8"/>
  <c r="R66" i="8"/>
  <c r="Q66" i="8"/>
  <c r="P66" i="8"/>
  <c r="O66" i="8"/>
  <c r="N66" i="8"/>
  <c r="M66" i="8"/>
  <c r="V66" i="8" s="1"/>
  <c r="H66" i="8"/>
  <c r="G66" i="8"/>
  <c r="W65" i="8"/>
  <c r="U65" i="8"/>
  <c r="R65" i="8"/>
  <c r="Q65" i="8"/>
  <c r="P65" i="8"/>
  <c r="O65" i="8"/>
  <c r="X65" i="8" s="1"/>
  <c r="N65" i="8"/>
  <c r="T65" i="8" s="1"/>
  <c r="M65" i="8"/>
  <c r="G65" i="8"/>
  <c r="W64" i="8"/>
  <c r="T64" i="8"/>
  <c r="S64" i="8"/>
  <c r="R64" i="8"/>
  <c r="Q64" i="8"/>
  <c r="P64" i="8"/>
  <c r="O64" i="8"/>
  <c r="U64" i="8" s="1"/>
  <c r="N64" i="8"/>
  <c r="M64" i="8"/>
  <c r="H64" i="8" s="1"/>
  <c r="G64" i="8"/>
  <c r="U63" i="8"/>
  <c r="R63" i="8"/>
  <c r="Q63" i="8"/>
  <c r="P63" i="8"/>
  <c r="O63" i="8"/>
  <c r="X63" i="8" s="1"/>
  <c r="N63" i="8"/>
  <c r="W63" i="8" s="1"/>
  <c r="M63" i="8"/>
  <c r="S63" i="8" s="1"/>
  <c r="G63" i="8"/>
  <c r="W62" i="8"/>
  <c r="T62" i="8"/>
  <c r="S62" i="8"/>
  <c r="R62" i="8"/>
  <c r="Q62" i="8"/>
  <c r="P62" i="8"/>
  <c r="O62" i="8"/>
  <c r="N62" i="8"/>
  <c r="M62" i="8"/>
  <c r="V62" i="8" s="1"/>
  <c r="G62" i="8"/>
  <c r="X61" i="8"/>
  <c r="V61" i="8"/>
  <c r="U61" i="8"/>
  <c r="T61" i="8"/>
  <c r="R61" i="8"/>
  <c r="Q61" i="8"/>
  <c r="P61" i="8"/>
  <c r="O61" i="8"/>
  <c r="N61" i="8"/>
  <c r="W61" i="8" s="1"/>
  <c r="M61" i="8"/>
  <c r="S61" i="8" s="1"/>
  <c r="G61" i="8"/>
  <c r="U60" i="8"/>
  <c r="R60" i="8"/>
  <c r="Q60" i="8"/>
  <c r="P60" i="8"/>
  <c r="O60" i="8"/>
  <c r="X60" i="8" s="1"/>
  <c r="N60" i="8"/>
  <c r="W60" i="8" s="1"/>
  <c r="M60" i="8"/>
  <c r="S60" i="8" s="1"/>
  <c r="G60" i="8"/>
  <c r="W59" i="8"/>
  <c r="T59" i="8"/>
  <c r="S59" i="8"/>
  <c r="R59" i="8"/>
  <c r="Q59" i="8"/>
  <c r="P59" i="8"/>
  <c r="O59" i="8"/>
  <c r="N59" i="8"/>
  <c r="M59" i="8"/>
  <c r="V59" i="8" s="1"/>
  <c r="H59" i="8"/>
  <c r="G59" i="8"/>
  <c r="W58" i="8"/>
  <c r="U58" i="8"/>
  <c r="R58" i="8"/>
  <c r="Q58" i="8"/>
  <c r="P58" i="8"/>
  <c r="O58" i="8"/>
  <c r="X58" i="8" s="1"/>
  <c r="N58" i="8"/>
  <c r="T58" i="8" s="1"/>
  <c r="M58" i="8"/>
  <c r="G58" i="8"/>
  <c r="W57" i="8"/>
  <c r="T57" i="8"/>
  <c r="S57" i="8"/>
  <c r="R57" i="8"/>
  <c r="Q57" i="8"/>
  <c r="P57" i="8"/>
  <c r="O57" i="8"/>
  <c r="U57" i="8" s="1"/>
  <c r="N57" i="8"/>
  <c r="M57" i="8"/>
  <c r="H57" i="8" s="1"/>
  <c r="G57" i="8"/>
  <c r="AC56" i="8"/>
  <c r="V56" i="8"/>
  <c r="S56" i="8"/>
  <c r="R56" i="8"/>
  <c r="Q56" i="8"/>
  <c r="P56" i="8"/>
  <c r="O56" i="8"/>
  <c r="X56" i="8" s="1"/>
  <c r="N56" i="8"/>
  <c r="T56" i="8" s="1"/>
  <c r="M56" i="8"/>
  <c r="H56" i="8"/>
  <c r="G56" i="8"/>
  <c r="X55" i="8"/>
  <c r="U55" i="8"/>
  <c r="T55" i="8"/>
  <c r="R55" i="8"/>
  <c r="Q55" i="8"/>
  <c r="P55" i="8"/>
  <c r="O55" i="8"/>
  <c r="N55" i="8"/>
  <c r="W55" i="8" s="1"/>
  <c r="M55" i="8"/>
  <c r="V55" i="8" s="1"/>
  <c r="H55" i="8"/>
  <c r="G55" i="8"/>
  <c r="X54" i="8"/>
  <c r="V54" i="8"/>
  <c r="S54" i="8"/>
  <c r="R54" i="8"/>
  <c r="Q54" i="8"/>
  <c r="P54" i="8"/>
  <c r="O54" i="8"/>
  <c r="U54" i="8" s="1"/>
  <c r="N54" i="8"/>
  <c r="M54" i="8"/>
  <c r="H54" i="8"/>
  <c r="G54" i="8"/>
  <c r="X53" i="8"/>
  <c r="V53" i="8"/>
  <c r="U53" i="8"/>
  <c r="T53" i="8"/>
  <c r="R53" i="8"/>
  <c r="Q53" i="8"/>
  <c r="P53" i="8"/>
  <c r="O53" i="8"/>
  <c r="N53" i="8"/>
  <c r="W53" i="8" s="1"/>
  <c r="M53" i="8"/>
  <c r="S53" i="8" s="1"/>
  <c r="H53" i="8"/>
  <c r="G53" i="8"/>
  <c r="AC52" i="8"/>
  <c r="Z52" i="8"/>
  <c r="N52" i="8" s="1"/>
  <c r="X52" i="8"/>
  <c r="V52" i="8"/>
  <c r="U52" i="8"/>
  <c r="T52" i="8"/>
  <c r="R52" i="8"/>
  <c r="Q52" i="8"/>
  <c r="P52" i="8"/>
  <c r="O52" i="8"/>
  <c r="M52" i="8"/>
  <c r="S52" i="8" s="1"/>
  <c r="J52" i="8"/>
  <c r="G52" i="8"/>
  <c r="AC51" i="8"/>
  <c r="N51" i="8" s="1"/>
  <c r="W51" i="8" s="1"/>
  <c r="X51" i="8"/>
  <c r="V51" i="8"/>
  <c r="U51" i="8"/>
  <c r="R51" i="8"/>
  <c r="Q51" i="8"/>
  <c r="P51" i="8"/>
  <c r="O51" i="8"/>
  <c r="M51" i="8"/>
  <c r="S51" i="8" s="1"/>
  <c r="J51" i="8"/>
  <c r="G51" i="8"/>
  <c r="AF50" i="8"/>
  <c r="N50" i="8" s="1"/>
  <c r="X50" i="8"/>
  <c r="V50" i="8"/>
  <c r="U50" i="8"/>
  <c r="T50" i="8"/>
  <c r="R50" i="8"/>
  <c r="Q50" i="8"/>
  <c r="P50" i="8"/>
  <c r="O50" i="8"/>
  <c r="M50" i="8"/>
  <c r="J50" i="8"/>
  <c r="I50" i="8"/>
  <c r="S50" i="8" s="1"/>
  <c r="H50" i="8"/>
  <c r="G50" i="8"/>
  <c r="AF49" i="8"/>
  <c r="Q49" i="8" s="1"/>
  <c r="AC49" i="8"/>
  <c r="X49" i="8"/>
  <c r="V49" i="8"/>
  <c r="S49" i="8"/>
  <c r="R49" i="8"/>
  <c r="P49" i="8"/>
  <c r="O49" i="8"/>
  <c r="U49" i="8" s="1"/>
  <c r="N49" i="8"/>
  <c r="W49" i="8" s="1"/>
  <c r="M49" i="8"/>
  <c r="J49" i="8"/>
  <c r="H49" i="8"/>
  <c r="G49" i="8"/>
  <c r="AF48" i="8"/>
  <c r="X48" i="8"/>
  <c r="V48" i="8"/>
  <c r="S48" i="8"/>
  <c r="R48" i="8"/>
  <c r="Q48" i="8"/>
  <c r="P48" i="8"/>
  <c r="O48" i="8"/>
  <c r="U48" i="8" s="1"/>
  <c r="N48" i="8"/>
  <c r="M48" i="8"/>
  <c r="H48" i="8"/>
  <c r="G48" i="8"/>
  <c r="AL47" i="8"/>
  <c r="Q47" i="8" s="1"/>
  <c r="AF47" i="8"/>
  <c r="X47" i="8"/>
  <c r="V47" i="8"/>
  <c r="S47" i="8"/>
  <c r="R47" i="8"/>
  <c r="P47" i="8"/>
  <c r="O47" i="8"/>
  <c r="U47" i="8" s="1"/>
  <c r="N47" i="8"/>
  <c r="W47" i="8" s="1"/>
  <c r="M47" i="8"/>
  <c r="J47" i="8"/>
  <c r="T47" i="8" s="1"/>
  <c r="H47" i="8"/>
  <c r="G47" i="8"/>
  <c r="W46" i="8"/>
  <c r="U46" i="8"/>
  <c r="R46" i="8"/>
  <c r="Q46" i="8"/>
  <c r="P46" i="8"/>
  <c r="O46" i="8"/>
  <c r="X46" i="8" s="1"/>
  <c r="N46" i="8"/>
  <c r="T46" i="8" s="1"/>
  <c r="M46" i="8"/>
  <c r="G46" i="8"/>
  <c r="W45" i="8"/>
  <c r="T45" i="8"/>
  <c r="S45" i="8"/>
  <c r="R45" i="8"/>
  <c r="Q45" i="8"/>
  <c r="P45" i="8"/>
  <c r="O45" i="8"/>
  <c r="N45" i="8"/>
  <c r="M45" i="8"/>
  <c r="V45" i="8" s="1"/>
  <c r="I45" i="8"/>
  <c r="G45" i="8" s="1"/>
  <c r="H45" i="8"/>
  <c r="AN44" i="8"/>
  <c r="AK44" i="8"/>
  <c r="AH44" i="8"/>
  <c r="W44" i="8"/>
  <c r="U44" i="8"/>
  <c r="R44" i="8"/>
  <c r="Q44" i="8"/>
  <c r="O44" i="8"/>
  <c r="X44" i="8" s="1"/>
  <c r="N44" i="8"/>
  <c r="J44" i="8"/>
  <c r="T44" i="8" s="1"/>
  <c r="I44" i="8"/>
  <c r="G44" i="8"/>
  <c r="AF43" i="8"/>
  <c r="AC43" i="8"/>
  <c r="N43" i="8" s="1"/>
  <c r="W43" i="8"/>
  <c r="S43" i="8"/>
  <c r="R43" i="8"/>
  <c r="Q43" i="8"/>
  <c r="P43" i="8"/>
  <c r="O43" i="8"/>
  <c r="M43" i="8"/>
  <c r="V43" i="8" s="1"/>
  <c r="J43" i="8"/>
  <c r="T43" i="8" s="1"/>
  <c r="H43" i="8"/>
  <c r="G43" i="8"/>
  <c r="X42" i="8"/>
  <c r="V42" i="8"/>
  <c r="S42" i="8"/>
  <c r="R42" i="8"/>
  <c r="Q42" i="8"/>
  <c r="P42" i="8"/>
  <c r="O42" i="8"/>
  <c r="U42" i="8" s="1"/>
  <c r="N42" i="8"/>
  <c r="M42" i="8"/>
  <c r="I42" i="8"/>
  <c r="H42" i="8"/>
  <c r="G42" i="8"/>
  <c r="AN41" i="8"/>
  <c r="M41" i="8" s="1"/>
  <c r="X41" i="8"/>
  <c r="V41" i="8"/>
  <c r="R41" i="8"/>
  <c r="Q41" i="8"/>
  <c r="P41" i="8"/>
  <c r="O41" i="8"/>
  <c r="U41" i="8" s="1"/>
  <c r="N41" i="8"/>
  <c r="I41" i="8"/>
  <c r="G41" i="8"/>
  <c r="E41" i="8"/>
  <c r="X40" i="8"/>
  <c r="V40" i="8"/>
  <c r="S40" i="8"/>
  <c r="R40" i="8"/>
  <c r="Q40" i="8"/>
  <c r="P40" i="8"/>
  <c r="O40" i="8"/>
  <c r="U40" i="8" s="1"/>
  <c r="N40" i="8"/>
  <c r="M40" i="8"/>
  <c r="I40" i="8"/>
  <c r="H40" i="8"/>
  <c r="G40" i="8"/>
  <c r="W39" i="8"/>
  <c r="U39" i="8"/>
  <c r="R39" i="8"/>
  <c r="Q39" i="8"/>
  <c r="P39" i="8"/>
  <c r="O39" i="8"/>
  <c r="X39" i="8" s="1"/>
  <c r="N39" i="8"/>
  <c r="T39" i="8" s="1"/>
  <c r="M39" i="8"/>
  <c r="G39" i="8"/>
  <c r="W38" i="8"/>
  <c r="T38" i="8"/>
  <c r="S38" i="8"/>
  <c r="R38" i="8"/>
  <c r="Q38" i="8"/>
  <c r="P38" i="8"/>
  <c r="O38" i="8"/>
  <c r="N38" i="8"/>
  <c r="M38" i="8"/>
  <c r="H38" i="8" s="1"/>
  <c r="G38" i="8"/>
  <c r="U37" i="8"/>
  <c r="R37" i="8"/>
  <c r="Q37" i="8"/>
  <c r="P37" i="8"/>
  <c r="O37" i="8"/>
  <c r="X37" i="8" s="1"/>
  <c r="N37" i="8"/>
  <c r="W37" i="8" s="1"/>
  <c r="M37" i="8"/>
  <c r="G37" i="8"/>
  <c r="W36" i="8"/>
  <c r="T36" i="8"/>
  <c r="S36" i="8"/>
  <c r="R36" i="8"/>
  <c r="Q36" i="8"/>
  <c r="P36" i="8"/>
  <c r="O36" i="8"/>
  <c r="N36" i="8"/>
  <c r="M36" i="8"/>
  <c r="V36" i="8" s="1"/>
  <c r="H36" i="8"/>
  <c r="G36" i="8"/>
  <c r="AC35" i="8"/>
  <c r="X35" i="8"/>
  <c r="V35" i="8"/>
  <c r="S35" i="8"/>
  <c r="R35" i="8"/>
  <c r="Q35" i="8"/>
  <c r="P35" i="8"/>
  <c r="O35" i="8"/>
  <c r="U35" i="8" s="1"/>
  <c r="N35" i="8"/>
  <c r="W35" i="8" s="1"/>
  <c r="M35" i="8"/>
  <c r="J35" i="8"/>
  <c r="T35" i="8" s="1"/>
  <c r="H35" i="8"/>
  <c r="G35" i="8"/>
  <c r="AN34" i="8"/>
  <c r="M34" i="8" s="1"/>
  <c r="X34" i="8"/>
  <c r="V34" i="8"/>
  <c r="R34" i="8"/>
  <c r="Q34" i="8"/>
  <c r="P34" i="8"/>
  <c r="O34" i="8"/>
  <c r="U34" i="8" s="1"/>
  <c r="N34" i="8"/>
  <c r="G34" i="8"/>
  <c r="X33" i="8"/>
  <c r="V33" i="8"/>
  <c r="U33" i="8"/>
  <c r="T33" i="8"/>
  <c r="R33" i="8"/>
  <c r="Q33" i="8"/>
  <c r="P33" i="8"/>
  <c r="O33" i="8"/>
  <c r="N33" i="8"/>
  <c r="W33" i="8" s="1"/>
  <c r="M33" i="8"/>
  <c r="S33" i="8" s="1"/>
  <c r="H33" i="8"/>
  <c r="G33" i="8"/>
  <c r="V32" i="8"/>
  <c r="S32" i="8"/>
  <c r="R32" i="8"/>
  <c r="Q32" i="8"/>
  <c r="P32" i="8"/>
  <c r="O32" i="8"/>
  <c r="X32" i="8" s="1"/>
  <c r="N32" i="8"/>
  <c r="M32" i="8"/>
  <c r="H32" i="8"/>
  <c r="G32" i="8"/>
  <c r="X31" i="8"/>
  <c r="U31" i="8"/>
  <c r="R31" i="8"/>
  <c r="Q31" i="8"/>
  <c r="P31" i="8"/>
  <c r="O31" i="8"/>
  <c r="N31" i="8"/>
  <c r="M31" i="8"/>
  <c r="V31" i="8" s="1"/>
  <c r="J31" i="8"/>
  <c r="T31" i="8" s="1"/>
  <c r="I31" i="8"/>
  <c r="S31" i="8" s="1"/>
  <c r="H31" i="8"/>
  <c r="G31" i="8"/>
  <c r="X30" i="8"/>
  <c r="U30" i="8"/>
  <c r="R30" i="8"/>
  <c r="Q30" i="8"/>
  <c r="P30" i="8"/>
  <c r="O30" i="8"/>
  <c r="N30" i="8"/>
  <c r="M30" i="8"/>
  <c r="J30" i="8"/>
  <c r="T30" i="8" s="1"/>
  <c r="G30" i="8"/>
  <c r="W29" i="8"/>
  <c r="T29" i="8"/>
  <c r="R29" i="8"/>
  <c r="Q29" i="8"/>
  <c r="P29" i="8"/>
  <c r="O29" i="8"/>
  <c r="N29" i="8"/>
  <c r="M29" i="8"/>
  <c r="V29" i="8" s="1"/>
  <c r="G29" i="8"/>
  <c r="W28" i="8"/>
  <c r="U28" i="8"/>
  <c r="S28" i="8"/>
  <c r="R28" i="8"/>
  <c r="Q28" i="8"/>
  <c r="P28" i="8"/>
  <c r="O28" i="8"/>
  <c r="X28" i="8" s="1"/>
  <c r="N28" i="8"/>
  <c r="T28" i="8" s="1"/>
  <c r="M28" i="8"/>
  <c r="G28" i="8"/>
  <c r="Z27" i="8"/>
  <c r="Q27" i="8" s="1"/>
  <c r="X27" i="8"/>
  <c r="V27" i="8"/>
  <c r="U27" i="8"/>
  <c r="R27" i="8"/>
  <c r="P27" i="8"/>
  <c r="O27" i="8"/>
  <c r="N27" i="8"/>
  <c r="M27" i="8"/>
  <c r="S27" i="8" s="1"/>
  <c r="H27" i="8"/>
  <c r="G27" i="8"/>
  <c r="V26" i="8"/>
  <c r="T26" i="8"/>
  <c r="S26" i="8"/>
  <c r="R26" i="8"/>
  <c r="Q26" i="8"/>
  <c r="P26" i="8"/>
  <c r="O26" i="8"/>
  <c r="U26" i="8" s="1"/>
  <c r="N26" i="8"/>
  <c r="W26" i="8" s="1"/>
  <c r="M26" i="8"/>
  <c r="H26" i="8"/>
  <c r="G26" i="8"/>
  <c r="X25" i="8"/>
  <c r="U25" i="8"/>
  <c r="R25" i="8"/>
  <c r="Q25" i="8"/>
  <c r="P25" i="8"/>
  <c r="O25" i="8"/>
  <c r="N25" i="8"/>
  <c r="W25" i="8" s="1"/>
  <c r="M25" i="8"/>
  <c r="S25" i="8" s="1"/>
  <c r="G25" i="8"/>
  <c r="X24" i="8"/>
  <c r="T24" i="8"/>
  <c r="S24" i="8"/>
  <c r="R24" i="8"/>
  <c r="Q24" i="8"/>
  <c r="P24" i="8"/>
  <c r="O24" i="8"/>
  <c r="U24" i="8" s="1"/>
  <c r="N24" i="8"/>
  <c r="W24" i="8" s="1"/>
  <c r="M24" i="8"/>
  <c r="I24" i="8"/>
  <c r="V24" i="8" s="1"/>
  <c r="G24" i="8"/>
  <c r="AI23" i="8"/>
  <c r="AF23" i="8"/>
  <c r="AC23" i="8"/>
  <c r="N23" i="8" s="1"/>
  <c r="W23" i="8"/>
  <c r="U23" i="8"/>
  <c r="T23" i="8"/>
  <c r="S23" i="8"/>
  <c r="R23" i="8"/>
  <c r="Q23" i="8"/>
  <c r="P23" i="8"/>
  <c r="O23" i="8"/>
  <c r="X23" i="8" s="1"/>
  <c r="M23" i="8"/>
  <c r="V23" i="8" s="1"/>
  <c r="H23" i="8"/>
  <c r="G23" i="8"/>
  <c r="AF22" i="8"/>
  <c r="Z22" i="8"/>
  <c r="S22" i="8"/>
  <c r="R22" i="8"/>
  <c r="Q22" i="8"/>
  <c r="P22" i="8"/>
  <c r="O22" i="8"/>
  <c r="X22" i="8" s="1"/>
  <c r="M22" i="8"/>
  <c r="V22" i="8" s="1"/>
  <c r="I22" i="8"/>
  <c r="G22" i="8" s="1"/>
  <c r="H22" i="8"/>
  <c r="V21" i="8"/>
  <c r="S21" i="8"/>
  <c r="R21" i="8"/>
  <c r="Q21" i="8"/>
  <c r="P21" i="8"/>
  <c r="O21" i="8"/>
  <c r="U21" i="8" s="1"/>
  <c r="N21" i="8"/>
  <c r="T21" i="8" s="1"/>
  <c r="M21" i="8"/>
  <c r="H21" i="8"/>
  <c r="G21" i="8"/>
  <c r="AF20" i="8"/>
  <c r="Q20" i="8" s="1"/>
  <c r="AC20" i="8"/>
  <c r="X20" i="8"/>
  <c r="W20" i="8"/>
  <c r="V20" i="8"/>
  <c r="T20" i="8"/>
  <c r="S20" i="8"/>
  <c r="R20" i="8"/>
  <c r="P20" i="8"/>
  <c r="O20" i="8"/>
  <c r="U20" i="8" s="1"/>
  <c r="N20" i="8"/>
  <c r="M20" i="8"/>
  <c r="H20" i="8"/>
  <c r="G20" i="8"/>
  <c r="AN19" i="8"/>
  <c r="AL19" i="8"/>
  <c r="AF19" i="8"/>
  <c r="N19" i="8" s="1"/>
  <c r="W19" i="8"/>
  <c r="U19" i="8"/>
  <c r="T19" i="8"/>
  <c r="S19" i="8"/>
  <c r="R19" i="8"/>
  <c r="P19" i="8"/>
  <c r="O19" i="8"/>
  <c r="X19" i="8" s="1"/>
  <c r="M19" i="8"/>
  <c r="I19" i="8"/>
  <c r="G19" i="8" s="1"/>
  <c r="H19" i="8"/>
  <c r="AC18" i="8"/>
  <c r="AC12" i="8" s="1"/>
  <c r="U18" i="8"/>
  <c r="S18" i="8"/>
  <c r="R18" i="8"/>
  <c r="P18" i="8"/>
  <c r="O18" i="8"/>
  <c r="X18" i="8" s="1"/>
  <c r="M18" i="8"/>
  <c r="H18" i="8" s="1"/>
  <c r="I18" i="8"/>
  <c r="G18" i="8" s="1"/>
  <c r="V17" i="8"/>
  <c r="S17" i="8"/>
  <c r="R17" i="8"/>
  <c r="Q17" i="8"/>
  <c r="P17" i="8"/>
  <c r="O17" i="8"/>
  <c r="U17" i="8" s="1"/>
  <c r="N17" i="8"/>
  <c r="W17" i="8" s="1"/>
  <c r="M17" i="8"/>
  <c r="J17" i="8"/>
  <c r="H17" i="8"/>
  <c r="G17" i="8"/>
  <c r="U16" i="8"/>
  <c r="S16" i="8"/>
  <c r="R16" i="8"/>
  <c r="Q16" i="8"/>
  <c r="P16" i="8"/>
  <c r="O16" i="8"/>
  <c r="X16" i="8" s="1"/>
  <c r="N16" i="8"/>
  <c r="W16" i="8" s="1"/>
  <c r="M16" i="8"/>
  <c r="V16" i="8" s="1"/>
  <c r="J16" i="8"/>
  <c r="T16" i="8" s="1"/>
  <c r="H16" i="8"/>
  <c r="G16" i="8"/>
  <c r="AL15" i="8"/>
  <c r="R15" i="8"/>
  <c r="P15" i="8"/>
  <c r="O15" i="8"/>
  <c r="M15" i="8"/>
  <c r="V15" i="8" s="1"/>
  <c r="I15" i="8"/>
  <c r="G15" i="8"/>
  <c r="X14" i="8"/>
  <c r="V14" i="8"/>
  <c r="U14" i="8"/>
  <c r="R14" i="8"/>
  <c r="Q14" i="8"/>
  <c r="P14" i="8"/>
  <c r="O14" i="8"/>
  <c r="N14" i="8"/>
  <c r="W14" i="8" s="1"/>
  <c r="M14" i="8"/>
  <c r="H14" i="8"/>
  <c r="G14" i="8"/>
  <c r="V13" i="8"/>
  <c r="T13" i="8"/>
  <c r="S13" i="8"/>
  <c r="R13" i="8"/>
  <c r="Q13" i="8"/>
  <c r="P13" i="8"/>
  <c r="O13" i="8"/>
  <c r="U13" i="8" s="1"/>
  <c r="N13" i="8"/>
  <c r="M13" i="8"/>
  <c r="H13" i="8"/>
  <c r="G13" i="8"/>
  <c r="BK12" i="8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O3" i="8" s="1"/>
  <c r="AN12" i="8"/>
  <c r="AM12" i="8"/>
  <c r="AK12" i="8"/>
  <c r="AK3" i="8" s="1"/>
  <c r="AJ12" i="8"/>
  <c r="AI12" i="8"/>
  <c r="AG12" i="8"/>
  <c r="AE12" i="8"/>
  <c r="AD12" i="8"/>
  <c r="AB12" i="8"/>
  <c r="AA12" i="8"/>
  <c r="Y12" i="8"/>
  <c r="L12" i="8"/>
  <c r="K12" i="8"/>
  <c r="F12" i="8"/>
  <c r="E12" i="8"/>
  <c r="W11" i="8"/>
  <c r="U11" i="8"/>
  <c r="T11" i="8"/>
  <c r="S11" i="8"/>
  <c r="R11" i="8"/>
  <c r="Q11" i="8"/>
  <c r="P11" i="8"/>
  <c r="O11" i="8"/>
  <c r="X11" i="8" s="1"/>
  <c r="N11" i="8"/>
  <c r="M11" i="8"/>
  <c r="V11" i="8" s="1"/>
  <c r="H11" i="8"/>
  <c r="G11" i="8"/>
  <c r="W10" i="8"/>
  <c r="S10" i="8"/>
  <c r="R10" i="8"/>
  <c r="Q10" i="8"/>
  <c r="P10" i="8"/>
  <c r="O10" i="8"/>
  <c r="N10" i="8"/>
  <c r="T10" i="8" s="1"/>
  <c r="M10" i="8"/>
  <c r="V10" i="8" s="1"/>
  <c r="I10" i="8"/>
  <c r="H10" i="8"/>
  <c r="G10" i="8"/>
  <c r="X9" i="8"/>
  <c r="U9" i="8"/>
  <c r="T9" i="8"/>
  <c r="R9" i="8"/>
  <c r="Q9" i="8"/>
  <c r="P9" i="8"/>
  <c r="O9" i="8"/>
  <c r="N9" i="8"/>
  <c r="W9" i="8" s="1"/>
  <c r="M9" i="8"/>
  <c r="S9" i="8" s="1"/>
  <c r="H9" i="8"/>
  <c r="G9" i="8"/>
  <c r="V8" i="8"/>
  <c r="S8" i="8"/>
  <c r="R8" i="8"/>
  <c r="Q8" i="8"/>
  <c r="P8" i="8"/>
  <c r="O8" i="8"/>
  <c r="U8" i="8" s="1"/>
  <c r="N8" i="8"/>
  <c r="W8" i="8" s="1"/>
  <c r="M8" i="8"/>
  <c r="H8" i="8"/>
  <c r="G8" i="8"/>
  <c r="X7" i="8"/>
  <c r="U7" i="8"/>
  <c r="R7" i="8"/>
  <c r="Q7" i="8"/>
  <c r="P7" i="8"/>
  <c r="O7" i="8"/>
  <c r="N7" i="8"/>
  <c r="W7" i="8" s="1"/>
  <c r="M7" i="8"/>
  <c r="S7" i="8" s="1"/>
  <c r="G7" i="8"/>
  <c r="V6" i="8"/>
  <c r="T6" i="8"/>
  <c r="S6" i="8"/>
  <c r="R6" i="8"/>
  <c r="Q6" i="8"/>
  <c r="P6" i="8"/>
  <c r="O6" i="8"/>
  <c r="U6" i="8" s="1"/>
  <c r="N6" i="8"/>
  <c r="W6" i="8" s="1"/>
  <c r="M6" i="8"/>
  <c r="H6" i="8"/>
  <c r="G6" i="8"/>
  <c r="S5" i="8"/>
  <c r="R5" i="8"/>
  <c r="Q5" i="8"/>
  <c r="P5" i="8"/>
  <c r="O5" i="8"/>
  <c r="N5" i="8"/>
  <c r="M5" i="8"/>
  <c r="BK4" i="8"/>
  <c r="BJ4" i="8"/>
  <c r="BI4" i="8"/>
  <c r="BH4" i="8"/>
  <c r="BG4" i="8"/>
  <c r="BF4" i="8"/>
  <c r="BE4" i="8"/>
  <c r="BD4" i="8"/>
  <c r="BD3" i="8" s="1"/>
  <c r="BC4" i="8"/>
  <c r="BB4" i="8"/>
  <c r="BB3" i="8" s="1"/>
  <c r="BA4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E3" i="8" s="1"/>
  <c r="AD4" i="8"/>
  <c r="AC4" i="8"/>
  <c r="AB4" i="8"/>
  <c r="AA4" i="8"/>
  <c r="AA3" i="8" s="1"/>
  <c r="Z4" i="8"/>
  <c r="Y4" i="8"/>
  <c r="O4" i="8"/>
  <c r="L4" i="8"/>
  <c r="L192" i="8" s="1"/>
  <c r="J4" i="8"/>
  <c r="I4" i="8"/>
  <c r="F4" i="8"/>
  <c r="E4" i="8"/>
  <c r="BF3" i="8"/>
  <c r="BE3" i="8"/>
  <c r="AW3" i="8"/>
  <c r="AV3" i="8"/>
  <c r="AT3" i="8"/>
  <c r="AJ3" i="8"/>
  <c r="AG3" i="8"/>
  <c r="E3" i="8"/>
  <c r="AL191" i="7"/>
  <c r="AF191" i="7"/>
  <c r="F191" i="7" s="1"/>
  <c r="Z191" i="7"/>
  <c r="E191" i="7" s="1"/>
  <c r="X187" i="7"/>
  <c r="U187" i="7"/>
  <c r="T187" i="7"/>
  <c r="R187" i="7"/>
  <c r="Q187" i="7"/>
  <c r="P187" i="7"/>
  <c r="O187" i="7"/>
  <c r="N187" i="7"/>
  <c r="W187" i="7" s="1"/>
  <c r="M187" i="7"/>
  <c r="S187" i="7" s="1"/>
  <c r="H187" i="7"/>
  <c r="G187" i="7"/>
  <c r="V186" i="7"/>
  <c r="S186" i="7"/>
  <c r="R186" i="7"/>
  <c r="Q186" i="7"/>
  <c r="P186" i="7"/>
  <c r="O186" i="7"/>
  <c r="U186" i="7" s="1"/>
  <c r="N186" i="7"/>
  <c r="W186" i="7" s="1"/>
  <c r="M186" i="7"/>
  <c r="H186" i="7"/>
  <c r="G186" i="7"/>
  <c r="X185" i="7"/>
  <c r="V185" i="7"/>
  <c r="U185" i="7"/>
  <c r="R185" i="7"/>
  <c r="Q185" i="7"/>
  <c r="P185" i="7"/>
  <c r="O185" i="7"/>
  <c r="N185" i="7"/>
  <c r="W185" i="7" s="1"/>
  <c r="M185" i="7"/>
  <c r="X184" i="7"/>
  <c r="U184" i="7"/>
  <c r="R184" i="7"/>
  <c r="Q184" i="7"/>
  <c r="P184" i="7"/>
  <c r="O184" i="7"/>
  <c r="N184" i="7"/>
  <c r="M184" i="7"/>
  <c r="S184" i="7" s="1"/>
  <c r="H184" i="7"/>
  <c r="G184" i="7"/>
  <c r="BK183" i="7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AE183" i="7"/>
  <c r="AD183" i="7"/>
  <c r="AC183" i="7"/>
  <c r="AB183" i="7"/>
  <c r="AA183" i="7"/>
  <c r="Z183" i="7"/>
  <c r="Y183" i="7"/>
  <c r="R183" i="7"/>
  <c r="Q183" i="7"/>
  <c r="O183" i="7"/>
  <c r="X183" i="7" s="1"/>
  <c r="L183" i="7"/>
  <c r="K183" i="7"/>
  <c r="J183" i="7"/>
  <c r="I183" i="7"/>
  <c r="G183" i="7"/>
  <c r="F183" i="7"/>
  <c r="E183" i="7"/>
  <c r="U182" i="7"/>
  <c r="S182" i="7"/>
  <c r="R182" i="7"/>
  <c r="Q182" i="7"/>
  <c r="P182" i="7"/>
  <c r="O182" i="7"/>
  <c r="X182" i="7" s="1"/>
  <c r="N182" i="7"/>
  <c r="T182" i="7" s="1"/>
  <c r="M182" i="7"/>
  <c r="H182" i="7" s="1"/>
  <c r="G182" i="7"/>
  <c r="W181" i="7"/>
  <c r="U181" i="7"/>
  <c r="T181" i="7"/>
  <c r="R181" i="7"/>
  <c r="Q181" i="7"/>
  <c r="P181" i="7"/>
  <c r="O181" i="7"/>
  <c r="X181" i="7" s="1"/>
  <c r="N181" i="7"/>
  <c r="M181" i="7"/>
  <c r="W180" i="7"/>
  <c r="U180" i="7"/>
  <c r="T180" i="7"/>
  <c r="S180" i="7"/>
  <c r="R180" i="7"/>
  <c r="Q180" i="7"/>
  <c r="P180" i="7"/>
  <c r="O180" i="7"/>
  <c r="X180" i="7" s="1"/>
  <c r="N180" i="7"/>
  <c r="M180" i="7"/>
  <c r="V180" i="7" s="1"/>
  <c r="W179" i="7"/>
  <c r="U179" i="7"/>
  <c r="T179" i="7"/>
  <c r="S179" i="7"/>
  <c r="R179" i="7"/>
  <c r="Q179" i="7"/>
  <c r="P179" i="7"/>
  <c r="O179" i="7"/>
  <c r="X179" i="7" s="1"/>
  <c r="N179" i="7"/>
  <c r="M179" i="7"/>
  <c r="V179" i="7" s="1"/>
  <c r="W178" i="7"/>
  <c r="T178" i="7"/>
  <c r="S178" i="7"/>
  <c r="R178" i="7"/>
  <c r="Q178" i="7"/>
  <c r="P178" i="7"/>
  <c r="O178" i="7"/>
  <c r="N178" i="7"/>
  <c r="M178" i="7"/>
  <c r="V178" i="7" s="1"/>
  <c r="H178" i="7"/>
  <c r="G178" i="7"/>
  <c r="U177" i="7"/>
  <c r="T177" i="7"/>
  <c r="S177" i="7"/>
  <c r="R177" i="7"/>
  <c r="Q177" i="7"/>
  <c r="P177" i="7"/>
  <c r="O177" i="7"/>
  <c r="X177" i="7" s="1"/>
  <c r="N177" i="7"/>
  <c r="N176" i="7" s="1"/>
  <c r="M177" i="7"/>
  <c r="M176" i="7" s="1"/>
  <c r="H177" i="7"/>
  <c r="G177" i="7"/>
  <c r="BK176" i="7"/>
  <c r="BJ176" i="7"/>
  <c r="BI176" i="7"/>
  <c r="BH176" i="7"/>
  <c r="BG176" i="7"/>
  <c r="BF176" i="7"/>
  <c r="BE176" i="7"/>
  <c r="BD176" i="7"/>
  <c r="BC176" i="7"/>
  <c r="BB176" i="7"/>
  <c r="BA176" i="7"/>
  <c r="AZ176" i="7"/>
  <c r="AY176" i="7"/>
  <c r="AX176" i="7"/>
  <c r="AW176" i="7"/>
  <c r="AV176" i="7"/>
  <c r="AU176" i="7"/>
  <c r="AT176" i="7"/>
  <c r="AS176" i="7"/>
  <c r="AR176" i="7"/>
  <c r="AQ176" i="7"/>
  <c r="AP176" i="7"/>
  <c r="AO176" i="7"/>
  <c r="AN176" i="7"/>
  <c r="AM176" i="7"/>
  <c r="AL176" i="7"/>
  <c r="AK176" i="7"/>
  <c r="AJ176" i="7"/>
  <c r="AI176" i="7"/>
  <c r="AH176" i="7"/>
  <c r="AG176" i="7"/>
  <c r="R176" i="7" s="1"/>
  <c r="AF176" i="7"/>
  <c r="AE176" i="7"/>
  <c r="AD176" i="7"/>
  <c r="AC176" i="7"/>
  <c r="AB176" i="7"/>
  <c r="AA176" i="7"/>
  <c r="Z176" i="7"/>
  <c r="Y176" i="7"/>
  <c r="Q176" i="7"/>
  <c r="P176" i="7"/>
  <c r="L176" i="7"/>
  <c r="K176" i="7"/>
  <c r="J176" i="7"/>
  <c r="I176" i="7"/>
  <c r="G176" i="7" s="1"/>
  <c r="H176" i="7"/>
  <c r="F176" i="7"/>
  <c r="E176" i="7"/>
  <c r="U175" i="7"/>
  <c r="R175" i="7"/>
  <c r="Q175" i="7"/>
  <c r="P175" i="7"/>
  <c r="O175" i="7"/>
  <c r="X175" i="7" s="1"/>
  <c r="N175" i="7"/>
  <c r="M175" i="7"/>
  <c r="S175" i="7" s="1"/>
  <c r="H175" i="7"/>
  <c r="G175" i="7"/>
  <c r="X174" i="7"/>
  <c r="W174" i="7"/>
  <c r="U174" i="7"/>
  <c r="T174" i="7"/>
  <c r="S174" i="7"/>
  <c r="S169" i="7" s="1"/>
  <c r="R174" i="7"/>
  <c r="Q174" i="7"/>
  <c r="P174" i="7"/>
  <c r="O174" i="7"/>
  <c r="N174" i="7"/>
  <c r="M174" i="7"/>
  <c r="V174" i="7" s="1"/>
  <c r="H174" i="7"/>
  <c r="G174" i="7"/>
  <c r="X173" i="7"/>
  <c r="V173" i="7"/>
  <c r="U173" i="7"/>
  <c r="S173" i="7"/>
  <c r="R173" i="7"/>
  <c r="Q173" i="7"/>
  <c r="P173" i="7"/>
  <c r="O173" i="7"/>
  <c r="N173" i="7"/>
  <c r="W173" i="7" s="1"/>
  <c r="M173" i="7"/>
  <c r="H173" i="7" s="1"/>
  <c r="G173" i="7"/>
  <c r="W172" i="7"/>
  <c r="V172" i="7"/>
  <c r="S172" i="7"/>
  <c r="R172" i="7"/>
  <c r="Q172" i="7"/>
  <c r="P172" i="7"/>
  <c r="O172" i="7"/>
  <c r="X172" i="7" s="1"/>
  <c r="N172" i="7"/>
  <c r="T172" i="7" s="1"/>
  <c r="M172" i="7"/>
  <c r="M169" i="7" s="1"/>
  <c r="H172" i="7"/>
  <c r="G172" i="7"/>
  <c r="N171" i="7"/>
  <c r="H171" i="7"/>
  <c r="G171" i="7"/>
  <c r="N170" i="7"/>
  <c r="H170" i="7"/>
  <c r="G170" i="7"/>
  <c r="BK169" i="7"/>
  <c r="BJ169" i="7"/>
  <c r="BI169" i="7"/>
  <c r="BH169" i="7"/>
  <c r="BG169" i="7"/>
  <c r="BG168" i="7" s="1"/>
  <c r="BF169" i="7"/>
  <c r="BF168" i="7" s="1"/>
  <c r="BE169" i="7"/>
  <c r="BD169" i="7"/>
  <c r="BD168" i="7" s="1"/>
  <c r="BC169" i="7"/>
  <c r="BB169" i="7"/>
  <c r="BA169" i="7"/>
  <c r="AZ169" i="7"/>
  <c r="AY169" i="7"/>
  <c r="AY168" i="7" s="1"/>
  <c r="AX169" i="7"/>
  <c r="AX168" i="7" s="1"/>
  <c r="AW169" i="7"/>
  <c r="AV169" i="7"/>
  <c r="AV168" i="7" s="1"/>
  <c r="AU169" i="7"/>
  <c r="AT169" i="7"/>
  <c r="AS169" i="7"/>
  <c r="AR169" i="7"/>
  <c r="AQ169" i="7"/>
  <c r="AQ168" i="7" s="1"/>
  <c r="AP169" i="7"/>
  <c r="AP168" i="7" s="1"/>
  <c r="AO169" i="7"/>
  <c r="AN169" i="7"/>
  <c r="AN168" i="7" s="1"/>
  <c r="AM169" i="7"/>
  <c r="AL169" i="7"/>
  <c r="AK169" i="7"/>
  <c r="AJ169" i="7"/>
  <c r="AI169" i="7"/>
  <c r="AI168" i="7" s="1"/>
  <c r="AH169" i="7"/>
  <c r="AH168" i="7" s="1"/>
  <c r="AG169" i="7"/>
  <c r="AF169" i="7"/>
  <c r="AF168" i="7" s="1"/>
  <c r="AE169" i="7"/>
  <c r="AD169" i="7"/>
  <c r="AC169" i="7"/>
  <c r="AB169" i="7"/>
  <c r="AA169" i="7"/>
  <c r="AA168" i="7" s="1"/>
  <c r="Z169" i="7"/>
  <c r="Z168" i="7" s="1"/>
  <c r="Y169" i="7"/>
  <c r="L169" i="7"/>
  <c r="K169" i="7"/>
  <c r="K168" i="7" s="1"/>
  <c r="J169" i="7"/>
  <c r="J168" i="7" s="1"/>
  <c r="I169" i="7"/>
  <c r="F169" i="7"/>
  <c r="E169" i="7"/>
  <c r="BK168" i="7"/>
  <c r="BJ168" i="7"/>
  <c r="BI168" i="7"/>
  <c r="BH168" i="7"/>
  <c r="BC168" i="7"/>
  <c r="BB168" i="7"/>
  <c r="BA168" i="7"/>
  <c r="AZ168" i="7"/>
  <c r="AU168" i="7"/>
  <c r="AT168" i="7"/>
  <c r="AS168" i="7"/>
  <c r="AS159" i="7" s="1"/>
  <c r="AR168" i="7"/>
  <c r="AM168" i="7"/>
  <c r="AL168" i="7"/>
  <c r="AK168" i="7"/>
  <c r="AJ168" i="7"/>
  <c r="AE168" i="7"/>
  <c r="AD168" i="7"/>
  <c r="AC168" i="7"/>
  <c r="AC159" i="7" s="1"/>
  <c r="AB168" i="7"/>
  <c r="M168" i="7"/>
  <c r="L168" i="7"/>
  <c r="F168" i="7"/>
  <c r="E168" i="7"/>
  <c r="X167" i="7"/>
  <c r="V167" i="7"/>
  <c r="U167" i="7"/>
  <c r="S167" i="7"/>
  <c r="R167" i="7"/>
  <c r="Q167" i="7"/>
  <c r="P167" i="7"/>
  <c r="O167" i="7"/>
  <c r="N167" i="7"/>
  <c r="W167" i="7" s="1"/>
  <c r="H167" i="7"/>
  <c r="G167" i="7"/>
  <c r="W166" i="7"/>
  <c r="U166" i="7"/>
  <c r="U165" i="7" s="1"/>
  <c r="R166" i="7"/>
  <c r="Q166" i="7"/>
  <c r="P166" i="7"/>
  <c r="O166" i="7"/>
  <c r="O165" i="7" s="1"/>
  <c r="N166" i="7"/>
  <c r="M166" i="7"/>
  <c r="G166" i="7"/>
  <c r="BK165" i="7"/>
  <c r="BJ165" i="7"/>
  <c r="BI165" i="7"/>
  <c r="BH165" i="7"/>
  <c r="BG165" i="7"/>
  <c r="BF165" i="7"/>
  <c r="BE165" i="7"/>
  <c r="BD165" i="7"/>
  <c r="BC165" i="7"/>
  <c r="BB165" i="7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AD165" i="7"/>
  <c r="AC165" i="7"/>
  <c r="AB165" i="7"/>
  <c r="AB160" i="7" s="1"/>
  <c r="AB159" i="7" s="1"/>
  <c r="AA165" i="7"/>
  <c r="R165" i="7" s="1"/>
  <c r="Z165" i="7"/>
  <c r="Y165" i="7"/>
  <c r="L165" i="7"/>
  <c r="L160" i="7" s="1"/>
  <c r="L159" i="7" s="1"/>
  <c r="K165" i="7"/>
  <c r="J165" i="7"/>
  <c r="I165" i="7"/>
  <c r="F165" i="7"/>
  <c r="E165" i="7"/>
  <c r="G165" i="7" s="1"/>
  <c r="W164" i="7"/>
  <c r="V164" i="7"/>
  <c r="S164" i="7"/>
  <c r="R164" i="7"/>
  <c r="Q164" i="7"/>
  <c r="P164" i="7"/>
  <c r="O164" i="7"/>
  <c r="U164" i="7" s="1"/>
  <c r="N164" i="7"/>
  <c r="T164" i="7" s="1"/>
  <c r="M164" i="7"/>
  <c r="H164" i="7"/>
  <c r="G164" i="7"/>
  <c r="U163" i="7"/>
  <c r="R163" i="7"/>
  <c r="Q163" i="7"/>
  <c r="P163" i="7"/>
  <c r="O163" i="7"/>
  <c r="X163" i="7" s="1"/>
  <c r="N163" i="7"/>
  <c r="W163" i="7" s="1"/>
  <c r="M163" i="7"/>
  <c r="S163" i="7" s="1"/>
  <c r="H163" i="7"/>
  <c r="G163" i="7"/>
  <c r="X162" i="7"/>
  <c r="W162" i="7"/>
  <c r="U162" i="7"/>
  <c r="T162" i="7"/>
  <c r="S162" i="7"/>
  <c r="S161" i="7" s="1"/>
  <c r="R162" i="7"/>
  <c r="Q162" i="7"/>
  <c r="P162" i="7"/>
  <c r="O162" i="7"/>
  <c r="N162" i="7"/>
  <c r="M162" i="7"/>
  <c r="H162" i="7" s="1"/>
  <c r="G162" i="7"/>
  <c r="BK161" i="7"/>
  <c r="BK160" i="7" s="1"/>
  <c r="BJ161" i="7"/>
  <c r="BI161" i="7"/>
  <c r="BH161" i="7"/>
  <c r="BG161" i="7"/>
  <c r="BF161" i="7"/>
  <c r="BE161" i="7"/>
  <c r="BE160" i="7" s="1"/>
  <c r="BD161" i="7"/>
  <c r="BD160" i="7" s="1"/>
  <c r="BD159" i="7" s="1"/>
  <c r="BC161" i="7"/>
  <c r="BC160" i="7" s="1"/>
  <c r="BC159" i="7" s="1"/>
  <c r="BB161" i="7"/>
  <c r="BA161" i="7"/>
  <c r="AZ161" i="7"/>
  <c r="AY161" i="7"/>
  <c r="AX161" i="7"/>
  <c r="AX160" i="7" s="1"/>
  <c r="AX159" i="7" s="1"/>
  <c r="AW161" i="7"/>
  <c r="AW160" i="7" s="1"/>
  <c r="AV161" i="7"/>
  <c r="AU161" i="7"/>
  <c r="AU160" i="7" s="1"/>
  <c r="AT161" i="7"/>
  <c r="AS161" i="7"/>
  <c r="AR161" i="7"/>
  <c r="AQ161" i="7"/>
  <c r="AP161" i="7"/>
  <c r="AP160" i="7" s="1"/>
  <c r="AP159" i="7" s="1"/>
  <c r="AO161" i="7"/>
  <c r="AO160" i="7" s="1"/>
  <c r="AN161" i="7"/>
  <c r="AN160" i="7" s="1"/>
  <c r="AN159" i="7" s="1"/>
  <c r="AM161" i="7"/>
  <c r="AM160" i="7" s="1"/>
  <c r="AM159" i="7" s="1"/>
  <c r="AL161" i="7"/>
  <c r="AK161" i="7"/>
  <c r="AJ161" i="7"/>
  <c r="AI161" i="7"/>
  <c r="AH161" i="7"/>
  <c r="AG161" i="7"/>
  <c r="AG160" i="7" s="1"/>
  <c r="AF161" i="7"/>
  <c r="AE161" i="7"/>
  <c r="AE160" i="7" s="1"/>
  <c r="AD161" i="7"/>
  <c r="AC161" i="7"/>
  <c r="AB161" i="7"/>
  <c r="AA161" i="7"/>
  <c r="Z161" i="7"/>
  <c r="Y161" i="7"/>
  <c r="Y160" i="7" s="1"/>
  <c r="L161" i="7"/>
  <c r="K161" i="7"/>
  <c r="J161" i="7"/>
  <c r="I161" i="7"/>
  <c r="I160" i="7" s="1"/>
  <c r="G161" i="7"/>
  <c r="F161" i="7"/>
  <c r="E161" i="7"/>
  <c r="BJ160" i="7"/>
  <c r="BI160" i="7"/>
  <c r="BH160" i="7"/>
  <c r="BH159" i="7" s="1"/>
  <c r="BG160" i="7"/>
  <c r="BG159" i="7" s="1"/>
  <c r="BF160" i="7"/>
  <c r="BF159" i="7" s="1"/>
  <c r="BB160" i="7"/>
  <c r="BA160" i="7"/>
  <c r="AZ160" i="7"/>
  <c r="AZ159" i="7" s="1"/>
  <c r="AY160" i="7"/>
  <c r="AY159" i="7" s="1"/>
  <c r="AT160" i="7"/>
  <c r="AS160" i="7"/>
  <c r="AR160" i="7"/>
  <c r="AR159" i="7" s="1"/>
  <c r="AQ160" i="7"/>
  <c r="AQ159" i="7" s="1"/>
  <c r="AL160" i="7"/>
  <c r="AK160" i="7"/>
  <c r="AK159" i="7" s="1"/>
  <c r="AJ160" i="7"/>
  <c r="AJ159" i="7" s="1"/>
  <c r="AI160" i="7"/>
  <c r="AI159" i="7" s="1"/>
  <c r="AH160" i="7"/>
  <c r="AH159" i="7" s="1"/>
  <c r="AD160" i="7"/>
  <c r="AC160" i="7"/>
  <c r="Z160" i="7"/>
  <c r="K160" i="7"/>
  <c r="F160" i="7"/>
  <c r="E160" i="7"/>
  <c r="E159" i="7" s="1"/>
  <c r="BK159" i="7"/>
  <c r="BJ159" i="7"/>
  <c r="BB159" i="7"/>
  <c r="BA159" i="7"/>
  <c r="AU159" i="7"/>
  <c r="AT159" i="7"/>
  <c r="AL159" i="7"/>
  <c r="AE159" i="7"/>
  <c r="AD159" i="7"/>
  <c r="F159" i="7"/>
  <c r="X158" i="7"/>
  <c r="W158" i="7"/>
  <c r="U158" i="7"/>
  <c r="T158" i="7"/>
  <c r="S158" i="7"/>
  <c r="Q158" i="7"/>
  <c r="P158" i="7"/>
  <c r="N158" i="7"/>
  <c r="M158" i="7"/>
  <c r="V158" i="7" s="1"/>
  <c r="I158" i="7"/>
  <c r="G158" i="7"/>
  <c r="U157" i="7"/>
  <c r="R157" i="7"/>
  <c r="Q157" i="7"/>
  <c r="P157" i="7"/>
  <c r="O157" i="7"/>
  <c r="N157" i="7"/>
  <c r="T157" i="7" s="1"/>
  <c r="M157" i="7"/>
  <c r="S157" i="7" s="1"/>
  <c r="W156" i="7"/>
  <c r="T156" i="7"/>
  <c r="R156" i="7"/>
  <c r="Q156" i="7"/>
  <c r="P156" i="7"/>
  <c r="O156" i="7"/>
  <c r="U156" i="7" s="1"/>
  <c r="N156" i="7"/>
  <c r="M156" i="7"/>
  <c r="V156" i="7" s="1"/>
  <c r="G156" i="7"/>
  <c r="X155" i="7"/>
  <c r="V155" i="7"/>
  <c r="U155" i="7"/>
  <c r="R155" i="7"/>
  <c r="Q155" i="7"/>
  <c r="P155" i="7"/>
  <c r="O155" i="7"/>
  <c r="N155" i="7"/>
  <c r="W155" i="7" s="1"/>
  <c r="M155" i="7"/>
  <c r="G155" i="7"/>
  <c r="BK154" i="7"/>
  <c r="BJ154" i="7"/>
  <c r="BI154" i="7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F154" i="7"/>
  <c r="AE154" i="7"/>
  <c r="AD154" i="7"/>
  <c r="AC154" i="7"/>
  <c r="AB154" i="7"/>
  <c r="AA154" i="7"/>
  <c r="Z154" i="7"/>
  <c r="Y154" i="7"/>
  <c r="U154" i="7"/>
  <c r="R154" i="7"/>
  <c r="L154" i="7"/>
  <c r="K154" i="7"/>
  <c r="J154" i="7"/>
  <c r="I154" i="7"/>
  <c r="F154" i="7"/>
  <c r="E154" i="7"/>
  <c r="G154" i="7" s="1"/>
  <c r="V153" i="7"/>
  <c r="S153" i="7"/>
  <c r="R153" i="7"/>
  <c r="Q153" i="7"/>
  <c r="P153" i="7"/>
  <c r="O153" i="7"/>
  <c r="U153" i="7" s="1"/>
  <c r="N153" i="7"/>
  <c r="T153" i="7" s="1"/>
  <c r="M153" i="7"/>
  <c r="H153" i="7"/>
  <c r="G153" i="7"/>
  <c r="V152" i="7"/>
  <c r="T152" i="7"/>
  <c r="R152" i="7"/>
  <c r="Q152" i="7"/>
  <c r="P152" i="7"/>
  <c r="O152" i="7"/>
  <c r="X152" i="7" s="1"/>
  <c r="N152" i="7"/>
  <c r="W152" i="7" s="1"/>
  <c r="M152" i="7"/>
  <c r="X151" i="7"/>
  <c r="V151" i="7"/>
  <c r="U151" i="7"/>
  <c r="S151" i="7"/>
  <c r="R151" i="7"/>
  <c r="Q151" i="7"/>
  <c r="P151" i="7"/>
  <c r="O151" i="7"/>
  <c r="N151" i="7"/>
  <c r="W151" i="7" s="1"/>
  <c r="M151" i="7"/>
  <c r="H151" i="7" s="1"/>
  <c r="G151" i="7"/>
  <c r="BK150" i="7"/>
  <c r="BJ150" i="7"/>
  <c r="BI150" i="7"/>
  <c r="P150" i="7" s="1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AC150" i="7"/>
  <c r="AB150" i="7"/>
  <c r="AA150" i="7"/>
  <c r="Z150" i="7"/>
  <c r="Y150" i="7"/>
  <c r="O150" i="7"/>
  <c r="X150" i="7" s="1"/>
  <c r="L150" i="7"/>
  <c r="K150" i="7"/>
  <c r="J150" i="7"/>
  <c r="I150" i="7"/>
  <c r="G150" i="7"/>
  <c r="F150" i="7"/>
  <c r="E150" i="7"/>
  <c r="W149" i="7"/>
  <c r="V149" i="7"/>
  <c r="T149" i="7"/>
  <c r="S149" i="7"/>
  <c r="R149" i="7"/>
  <c r="Q149" i="7"/>
  <c r="P149" i="7"/>
  <c r="O149" i="7"/>
  <c r="X149" i="7" s="1"/>
  <c r="N149" i="7"/>
  <c r="M149" i="7"/>
  <c r="H149" i="7"/>
  <c r="G149" i="7"/>
  <c r="R148" i="7"/>
  <c r="Q148" i="7"/>
  <c r="P148" i="7"/>
  <c r="O148" i="7"/>
  <c r="N148" i="7"/>
  <c r="T147" i="7"/>
  <c r="R147" i="7"/>
  <c r="Q147" i="7"/>
  <c r="P147" i="7"/>
  <c r="O147" i="7"/>
  <c r="X147" i="7" s="1"/>
  <c r="N147" i="7"/>
  <c r="N145" i="7" s="1"/>
  <c r="M147" i="7"/>
  <c r="S147" i="7" s="1"/>
  <c r="H147" i="7"/>
  <c r="G147" i="7"/>
  <c r="X146" i="7"/>
  <c r="W146" i="7"/>
  <c r="U146" i="7"/>
  <c r="T146" i="7"/>
  <c r="T145" i="7" s="1"/>
  <c r="R146" i="7"/>
  <c r="Q146" i="7"/>
  <c r="P146" i="7"/>
  <c r="O146" i="7"/>
  <c r="N146" i="7"/>
  <c r="M146" i="7"/>
  <c r="V146" i="7" s="1"/>
  <c r="H146" i="7"/>
  <c r="G146" i="7"/>
  <c r="BK145" i="7"/>
  <c r="R145" i="7" s="1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P145" i="7" s="1"/>
  <c r="Q145" i="7"/>
  <c r="O145" i="7"/>
  <c r="X145" i="7" s="1"/>
  <c r="M145" i="7"/>
  <c r="V145" i="7" s="1"/>
  <c r="L145" i="7"/>
  <c r="K145" i="7"/>
  <c r="J145" i="7"/>
  <c r="W145" i="7" s="1"/>
  <c r="I145" i="7"/>
  <c r="H145" i="7"/>
  <c r="F145" i="7"/>
  <c r="E145" i="7"/>
  <c r="G145" i="7" s="1"/>
  <c r="AF144" i="7"/>
  <c r="Q144" i="7" s="1"/>
  <c r="P144" i="7"/>
  <c r="O144" i="7"/>
  <c r="N144" i="7"/>
  <c r="X143" i="7"/>
  <c r="V143" i="7"/>
  <c r="U143" i="7"/>
  <c r="S143" i="7"/>
  <c r="R143" i="7"/>
  <c r="Q143" i="7"/>
  <c r="P143" i="7"/>
  <c r="O143" i="7"/>
  <c r="N143" i="7"/>
  <c r="M143" i="7"/>
  <c r="H143" i="7" s="1"/>
  <c r="G143" i="7"/>
  <c r="V142" i="7"/>
  <c r="T142" i="7"/>
  <c r="S142" i="7"/>
  <c r="R142" i="7"/>
  <c r="Q142" i="7"/>
  <c r="P142" i="7"/>
  <c r="O142" i="7"/>
  <c r="U142" i="7" s="1"/>
  <c r="N142" i="7"/>
  <c r="W142" i="7" s="1"/>
  <c r="M142" i="7"/>
  <c r="H142" i="7"/>
  <c r="G142" i="7"/>
  <c r="W141" i="7"/>
  <c r="W140" i="7" s="1"/>
  <c r="U141" i="7"/>
  <c r="U140" i="7" s="1"/>
  <c r="R141" i="7"/>
  <c r="Q141" i="7"/>
  <c r="P141" i="7"/>
  <c r="O141" i="7"/>
  <c r="X141" i="7" s="1"/>
  <c r="N141" i="7"/>
  <c r="M141" i="7"/>
  <c r="S141" i="7" s="1"/>
  <c r="H141" i="7"/>
  <c r="G141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P140" i="7" s="1"/>
  <c r="AP140" i="7"/>
  <c r="AO140" i="7"/>
  <c r="AN140" i="7"/>
  <c r="AM140" i="7"/>
  <c r="AL140" i="7"/>
  <c r="AK140" i="7"/>
  <c r="AJ140" i="7"/>
  <c r="AI140" i="7"/>
  <c r="AH140" i="7"/>
  <c r="AG140" i="7"/>
  <c r="AF140" i="7"/>
  <c r="Q140" i="7" s="1"/>
  <c r="AE140" i="7"/>
  <c r="AD140" i="7"/>
  <c r="AC140" i="7"/>
  <c r="AB140" i="7"/>
  <c r="AA140" i="7"/>
  <c r="R140" i="7" s="1"/>
  <c r="Z140" i="7"/>
  <c r="Y140" i="7"/>
  <c r="X140" i="7"/>
  <c r="S140" i="7"/>
  <c r="M140" i="7"/>
  <c r="L140" i="7"/>
  <c r="K140" i="7"/>
  <c r="J140" i="7"/>
  <c r="I140" i="7"/>
  <c r="G140" i="7" s="1"/>
  <c r="H140" i="7"/>
  <c r="F140" i="7"/>
  <c r="E140" i="7"/>
  <c r="W139" i="7"/>
  <c r="T139" i="7"/>
  <c r="R139" i="7"/>
  <c r="Q139" i="7"/>
  <c r="P139" i="7"/>
  <c r="O139" i="7"/>
  <c r="N139" i="7"/>
  <c r="M139" i="7"/>
  <c r="V139" i="7" s="1"/>
  <c r="H139" i="7"/>
  <c r="G139" i="7"/>
  <c r="W138" i="7"/>
  <c r="U138" i="7"/>
  <c r="T138" i="7"/>
  <c r="R138" i="7"/>
  <c r="Q138" i="7"/>
  <c r="P138" i="7"/>
  <c r="O138" i="7"/>
  <c r="X138" i="7" s="1"/>
  <c r="N138" i="7"/>
  <c r="M138" i="7"/>
  <c r="G138" i="7"/>
  <c r="AI137" i="7"/>
  <c r="Q137" i="7" s="1"/>
  <c r="AF137" i="7"/>
  <c r="U137" i="7"/>
  <c r="R137" i="7"/>
  <c r="P137" i="7"/>
  <c r="O137" i="7"/>
  <c r="X137" i="7" s="1"/>
  <c r="X136" i="7" s="1"/>
  <c r="M137" i="7"/>
  <c r="G137" i="7"/>
  <c r="BK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H136" i="7"/>
  <c r="AG136" i="7"/>
  <c r="AF136" i="7"/>
  <c r="AE136" i="7"/>
  <c r="AD136" i="7"/>
  <c r="AC136" i="7"/>
  <c r="AB136" i="7"/>
  <c r="AA136" i="7"/>
  <c r="Z136" i="7"/>
  <c r="Y136" i="7"/>
  <c r="R136" i="7"/>
  <c r="L136" i="7"/>
  <c r="K136" i="7"/>
  <c r="J136" i="7"/>
  <c r="I136" i="7"/>
  <c r="G136" i="7"/>
  <c r="F136" i="7"/>
  <c r="E136" i="7"/>
  <c r="X135" i="7"/>
  <c r="V135" i="7"/>
  <c r="U135" i="7"/>
  <c r="S135" i="7"/>
  <c r="R135" i="7"/>
  <c r="Q135" i="7"/>
  <c r="P135" i="7"/>
  <c r="O135" i="7"/>
  <c r="N135" i="7"/>
  <c r="M135" i="7"/>
  <c r="H135" i="7"/>
  <c r="G135" i="7"/>
  <c r="V134" i="7"/>
  <c r="T134" i="7"/>
  <c r="S134" i="7"/>
  <c r="R134" i="7"/>
  <c r="Q134" i="7"/>
  <c r="P134" i="7"/>
  <c r="O134" i="7"/>
  <c r="X134" i="7" s="1"/>
  <c r="N134" i="7"/>
  <c r="W134" i="7" s="1"/>
  <c r="M134" i="7"/>
  <c r="H134" i="7"/>
  <c r="G134" i="7"/>
  <c r="W133" i="7"/>
  <c r="T133" i="7"/>
  <c r="R133" i="7"/>
  <c r="Q133" i="7"/>
  <c r="P133" i="7"/>
  <c r="O133" i="7"/>
  <c r="X133" i="7" s="1"/>
  <c r="N133" i="7"/>
  <c r="M133" i="7"/>
  <c r="V133" i="7" s="1"/>
  <c r="H133" i="7"/>
  <c r="G133" i="7"/>
  <c r="X132" i="7"/>
  <c r="U132" i="7"/>
  <c r="R132" i="7"/>
  <c r="Q132" i="7"/>
  <c r="P132" i="7"/>
  <c r="O132" i="7"/>
  <c r="N132" i="7"/>
  <c r="W132" i="7" s="1"/>
  <c r="M132" i="7"/>
  <c r="V132" i="7" s="1"/>
  <c r="G132" i="7"/>
  <c r="X131" i="7"/>
  <c r="X130" i="7" s="1"/>
  <c r="V131" i="7"/>
  <c r="V130" i="7" s="1"/>
  <c r="U131" i="7"/>
  <c r="S131" i="7"/>
  <c r="R131" i="7"/>
  <c r="Q131" i="7"/>
  <c r="P131" i="7"/>
  <c r="O131" i="7"/>
  <c r="N131" i="7"/>
  <c r="M131" i="7"/>
  <c r="M130" i="7" s="1"/>
  <c r="H130" i="7" s="1"/>
  <c r="I131" i="7"/>
  <c r="G131" i="7" s="1"/>
  <c r="H131" i="7"/>
  <c r="BK130" i="7"/>
  <c r="BJ130" i="7"/>
  <c r="BI130" i="7"/>
  <c r="BH130" i="7"/>
  <c r="BH119" i="7" s="1"/>
  <c r="BG130" i="7"/>
  <c r="BF130" i="7"/>
  <c r="BE130" i="7"/>
  <c r="BD130" i="7"/>
  <c r="BC130" i="7"/>
  <c r="BB130" i="7"/>
  <c r="BA130" i="7"/>
  <c r="AZ130" i="7"/>
  <c r="AZ119" i="7" s="1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AM130" i="7"/>
  <c r="AL130" i="7"/>
  <c r="AK130" i="7"/>
  <c r="AJ130" i="7"/>
  <c r="AJ119" i="7" s="1"/>
  <c r="AI130" i="7"/>
  <c r="AH130" i="7"/>
  <c r="AG130" i="7"/>
  <c r="R130" i="7" s="1"/>
  <c r="AF130" i="7"/>
  <c r="AE130" i="7"/>
  <c r="AD130" i="7"/>
  <c r="AC130" i="7"/>
  <c r="AB130" i="7"/>
  <c r="AB119" i="7" s="1"/>
  <c r="AA130" i="7"/>
  <c r="Z130" i="7"/>
  <c r="Y130" i="7"/>
  <c r="L130" i="7"/>
  <c r="L119" i="7" s="1"/>
  <c r="K130" i="7"/>
  <c r="J130" i="7"/>
  <c r="I130" i="7"/>
  <c r="G130" i="7" s="1"/>
  <c r="F130" i="7"/>
  <c r="E130" i="7"/>
  <c r="X129" i="7"/>
  <c r="U129" i="7"/>
  <c r="R129" i="7"/>
  <c r="Q129" i="7"/>
  <c r="P129" i="7"/>
  <c r="O129" i="7"/>
  <c r="N129" i="7"/>
  <c r="W129" i="7" s="1"/>
  <c r="M129" i="7"/>
  <c r="V129" i="7" s="1"/>
  <c r="G129" i="7"/>
  <c r="AI128" i="7"/>
  <c r="N128" i="7" s="1"/>
  <c r="T128" i="7" s="1"/>
  <c r="AC128" i="7"/>
  <c r="Q128" i="7" s="1"/>
  <c r="U128" i="7"/>
  <c r="R128" i="7"/>
  <c r="P128" i="7"/>
  <c r="O128" i="7"/>
  <c r="M128" i="7"/>
  <c r="S128" i="7" s="1"/>
  <c r="V127" i="7"/>
  <c r="S127" i="7"/>
  <c r="R127" i="7"/>
  <c r="Q127" i="7"/>
  <c r="P127" i="7"/>
  <c r="O127" i="7"/>
  <c r="X127" i="7" s="1"/>
  <c r="N127" i="7"/>
  <c r="W127" i="7" s="1"/>
  <c r="M127" i="7"/>
  <c r="H127" i="7"/>
  <c r="G127" i="7"/>
  <c r="W126" i="7"/>
  <c r="T126" i="7"/>
  <c r="R126" i="7"/>
  <c r="Q126" i="7"/>
  <c r="P126" i="7"/>
  <c r="O126" i="7"/>
  <c r="N126" i="7"/>
  <c r="M126" i="7"/>
  <c r="V126" i="7" s="1"/>
  <c r="H126" i="7"/>
  <c r="G126" i="7"/>
  <c r="W125" i="7"/>
  <c r="U125" i="7"/>
  <c r="R125" i="7"/>
  <c r="Q125" i="7"/>
  <c r="P125" i="7"/>
  <c r="O125" i="7"/>
  <c r="X125" i="7" s="1"/>
  <c r="N125" i="7"/>
  <c r="M125" i="7"/>
  <c r="J125" i="7"/>
  <c r="T125" i="7" s="1"/>
  <c r="G125" i="7"/>
  <c r="V124" i="7"/>
  <c r="T124" i="7"/>
  <c r="S124" i="7"/>
  <c r="R124" i="7"/>
  <c r="Q124" i="7"/>
  <c r="P124" i="7"/>
  <c r="O124" i="7"/>
  <c r="X124" i="7" s="1"/>
  <c r="N124" i="7"/>
  <c r="W124" i="7" s="1"/>
  <c r="M124" i="7"/>
  <c r="H124" i="7"/>
  <c r="G124" i="7"/>
  <c r="W123" i="7"/>
  <c r="T123" i="7"/>
  <c r="R123" i="7"/>
  <c r="Q123" i="7"/>
  <c r="P123" i="7"/>
  <c r="O123" i="7"/>
  <c r="X123" i="7" s="1"/>
  <c r="N123" i="7"/>
  <c r="M123" i="7"/>
  <c r="V123" i="7" s="1"/>
  <c r="G123" i="7"/>
  <c r="X122" i="7"/>
  <c r="U122" i="7"/>
  <c r="R122" i="7"/>
  <c r="Q122" i="7"/>
  <c r="P122" i="7"/>
  <c r="O122" i="7"/>
  <c r="N122" i="7"/>
  <c r="W122" i="7" s="1"/>
  <c r="M122" i="7"/>
  <c r="V122" i="7" s="1"/>
  <c r="G122" i="7"/>
  <c r="X121" i="7"/>
  <c r="V121" i="7"/>
  <c r="U121" i="7"/>
  <c r="S121" i="7"/>
  <c r="R121" i="7"/>
  <c r="Q121" i="7"/>
  <c r="P121" i="7"/>
  <c r="O121" i="7"/>
  <c r="N121" i="7"/>
  <c r="M121" i="7"/>
  <c r="H121" i="7"/>
  <c r="G121" i="7"/>
  <c r="BK120" i="7"/>
  <c r="BJ120" i="7"/>
  <c r="BI120" i="7"/>
  <c r="BI119" i="7" s="1"/>
  <c r="BH120" i="7"/>
  <c r="BG120" i="7"/>
  <c r="BG119" i="7" s="1"/>
  <c r="BF120" i="7"/>
  <c r="BF119" i="7" s="1"/>
  <c r="BF96" i="7" s="1"/>
  <c r="BE120" i="7"/>
  <c r="BD120" i="7"/>
  <c r="BD119" i="7" s="1"/>
  <c r="BC120" i="7"/>
  <c r="BB120" i="7"/>
  <c r="BA120" i="7"/>
  <c r="BA119" i="7" s="1"/>
  <c r="AZ120" i="7"/>
  <c r="AY120" i="7"/>
  <c r="AY119" i="7" s="1"/>
  <c r="AX120" i="7"/>
  <c r="AX119" i="7" s="1"/>
  <c r="AX96" i="7" s="1"/>
  <c r="AW120" i="7"/>
  <c r="AV120" i="7"/>
  <c r="AV119" i="7" s="1"/>
  <c r="AU120" i="7"/>
  <c r="AT120" i="7"/>
  <c r="AS120" i="7"/>
  <c r="AS119" i="7" s="1"/>
  <c r="AR120" i="7"/>
  <c r="AQ120" i="7"/>
  <c r="AP120" i="7"/>
  <c r="AP119" i="7" s="1"/>
  <c r="AP96" i="7" s="1"/>
  <c r="AO120" i="7"/>
  <c r="AN120" i="7"/>
  <c r="AN119" i="7" s="1"/>
  <c r="AM120" i="7"/>
  <c r="AL120" i="7"/>
  <c r="AK120" i="7"/>
  <c r="AK119" i="7" s="1"/>
  <c r="AJ120" i="7"/>
  <c r="AI120" i="7"/>
  <c r="AH120" i="7"/>
  <c r="AH119" i="7" s="1"/>
  <c r="AH96" i="7" s="1"/>
  <c r="AG120" i="7"/>
  <c r="AF120" i="7"/>
  <c r="Q120" i="7" s="1"/>
  <c r="AE120" i="7"/>
  <c r="AD120" i="7"/>
  <c r="AC120" i="7"/>
  <c r="AC119" i="7" s="1"/>
  <c r="AB120" i="7"/>
  <c r="AA120" i="7"/>
  <c r="Z120" i="7"/>
  <c r="Z119" i="7" s="1"/>
  <c r="Z96" i="7" s="1"/>
  <c r="Y120" i="7"/>
  <c r="L120" i="7"/>
  <c r="K120" i="7"/>
  <c r="K119" i="7" s="1"/>
  <c r="J120" i="7"/>
  <c r="I120" i="7"/>
  <c r="G120" i="7" s="1"/>
  <c r="G119" i="7" s="1"/>
  <c r="F120" i="7"/>
  <c r="E120" i="7"/>
  <c r="E119" i="7" s="1"/>
  <c r="BK119" i="7"/>
  <c r="BJ119" i="7"/>
  <c r="BE119" i="7"/>
  <c r="BC119" i="7"/>
  <c r="BB119" i="7"/>
  <c r="AW119" i="7"/>
  <c r="AU119" i="7"/>
  <c r="AT119" i="7"/>
  <c r="AO119" i="7"/>
  <c r="AM119" i="7"/>
  <c r="AL119" i="7"/>
  <c r="AG119" i="7"/>
  <c r="AE119" i="7"/>
  <c r="AD119" i="7"/>
  <c r="Y119" i="7"/>
  <c r="I119" i="7"/>
  <c r="F119" i="7"/>
  <c r="W118" i="7"/>
  <c r="T118" i="7"/>
  <c r="R118" i="7"/>
  <c r="Q118" i="7"/>
  <c r="P118" i="7"/>
  <c r="O118" i="7"/>
  <c r="X118" i="7" s="1"/>
  <c r="N118" i="7"/>
  <c r="M118" i="7"/>
  <c r="V118" i="7" s="1"/>
  <c r="G118" i="7"/>
  <c r="V117" i="7"/>
  <c r="U117" i="7"/>
  <c r="S117" i="7"/>
  <c r="R117" i="7"/>
  <c r="Q117" i="7"/>
  <c r="P117" i="7"/>
  <c r="O117" i="7"/>
  <c r="N117" i="7"/>
  <c r="T117" i="7" s="1"/>
  <c r="M117" i="7"/>
  <c r="W116" i="7"/>
  <c r="T116" i="7"/>
  <c r="R116" i="7"/>
  <c r="Q116" i="7"/>
  <c r="P116" i="7"/>
  <c r="O116" i="7"/>
  <c r="X116" i="7" s="1"/>
  <c r="N116" i="7"/>
  <c r="M116" i="7"/>
  <c r="V116" i="7" s="1"/>
  <c r="G116" i="7"/>
  <c r="X115" i="7"/>
  <c r="U115" i="7"/>
  <c r="R115" i="7"/>
  <c r="Q115" i="7"/>
  <c r="P115" i="7"/>
  <c r="O115" i="7"/>
  <c r="N115" i="7"/>
  <c r="W115" i="7" s="1"/>
  <c r="M115" i="7"/>
  <c r="V115" i="7" s="1"/>
  <c r="G115" i="7"/>
  <c r="BK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R114" i="7" s="1"/>
  <c r="AR114" i="7"/>
  <c r="AQ114" i="7"/>
  <c r="AP114" i="7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AB114" i="7"/>
  <c r="AA114" i="7"/>
  <c r="Z114" i="7"/>
  <c r="Y114" i="7"/>
  <c r="M114" i="7"/>
  <c r="L114" i="7"/>
  <c r="J114" i="7"/>
  <c r="I114" i="7"/>
  <c r="G114" i="7" s="1"/>
  <c r="F114" i="7"/>
  <c r="E114" i="7"/>
  <c r="X113" i="7"/>
  <c r="U113" i="7"/>
  <c r="R113" i="7"/>
  <c r="Q113" i="7"/>
  <c r="P113" i="7"/>
  <c r="O113" i="7"/>
  <c r="N113" i="7"/>
  <c r="W113" i="7" s="1"/>
  <c r="M113" i="7"/>
  <c r="V113" i="7" s="1"/>
  <c r="G113" i="7"/>
  <c r="X112" i="7"/>
  <c r="V112" i="7"/>
  <c r="U112" i="7"/>
  <c r="S112" i="7"/>
  <c r="R112" i="7"/>
  <c r="Q112" i="7"/>
  <c r="P112" i="7"/>
  <c r="O112" i="7"/>
  <c r="N112" i="7"/>
  <c r="M112" i="7"/>
  <c r="H112" i="7"/>
  <c r="G112" i="7"/>
  <c r="W111" i="7"/>
  <c r="V111" i="7"/>
  <c r="T111" i="7"/>
  <c r="S111" i="7"/>
  <c r="R111" i="7"/>
  <c r="Q111" i="7"/>
  <c r="P111" i="7"/>
  <c r="O111" i="7"/>
  <c r="X111" i="7" s="1"/>
  <c r="N111" i="7"/>
  <c r="M111" i="7"/>
  <c r="H111" i="7"/>
  <c r="G111" i="7"/>
  <c r="W110" i="7"/>
  <c r="T110" i="7"/>
  <c r="R110" i="7"/>
  <c r="Q110" i="7"/>
  <c r="P110" i="7"/>
  <c r="O110" i="7"/>
  <c r="N110" i="7"/>
  <c r="M110" i="7"/>
  <c r="V110" i="7" s="1"/>
  <c r="G110" i="7"/>
  <c r="X109" i="7"/>
  <c r="U109" i="7"/>
  <c r="R109" i="7"/>
  <c r="Q109" i="7"/>
  <c r="P109" i="7"/>
  <c r="O109" i="7"/>
  <c r="N109" i="7"/>
  <c r="W109" i="7" s="1"/>
  <c r="M109" i="7"/>
  <c r="S109" i="7" s="1"/>
  <c r="G109" i="7"/>
  <c r="X108" i="7"/>
  <c r="V108" i="7"/>
  <c r="U108" i="7"/>
  <c r="S108" i="7"/>
  <c r="R108" i="7"/>
  <c r="Q108" i="7"/>
  <c r="P108" i="7"/>
  <c r="O108" i="7"/>
  <c r="N108" i="7"/>
  <c r="M108" i="7"/>
  <c r="H108" i="7"/>
  <c r="G108" i="7"/>
  <c r="W107" i="7"/>
  <c r="V107" i="7"/>
  <c r="T107" i="7"/>
  <c r="S107" i="7"/>
  <c r="R107" i="7"/>
  <c r="Q107" i="7"/>
  <c r="P107" i="7"/>
  <c r="O107" i="7"/>
  <c r="N107" i="7"/>
  <c r="M107" i="7"/>
  <c r="H107" i="7"/>
  <c r="G107" i="7"/>
  <c r="X106" i="7"/>
  <c r="W106" i="7"/>
  <c r="U106" i="7"/>
  <c r="T106" i="7"/>
  <c r="R106" i="7"/>
  <c r="Q106" i="7"/>
  <c r="P106" i="7"/>
  <c r="O106" i="7"/>
  <c r="N106" i="7"/>
  <c r="M106" i="7"/>
  <c r="G106" i="7"/>
  <c r="X105" i="7"/>
  <c r="U105" i="7"/>
  <c r="R105" i="7"/>
  <c r="Q105" i="7"/>
  <c r="P105" i="7"/>
  <c r="O105" i="7"/>
  <c r="N105" i="7"/>
  <c r="M105" i="7"/>
  <c r="H105" i="7" s="1"/>
  <c r="G105" i="7"/>
  <c r="X104" i="7"/>
  <c r="U104" i="7"/>
  <c r="T104" i="7"/>
  <c r="S104" i="7"/>
  <c r="R104" i="7"/>
  <c r="Q104" i="7"/>
  <c r="P104" i="7"/>
  <c r="O104" i="7"/>
  <c r="N104" i="7"/>
  <c r="W104" i="7" s="1"/>
  <c r="M104" i="7"/>
  <c r="V104" i="7" s="1"/>
  <c r="H104" i="7"/>
  <c r="G104" i="7"/>
  <c r="U103" i="7"/>
  <c r="R103" i="7"/>
  <c r="Q103" i="7"/>
  <c r="P103" i="7"/>
  <c r="O103" i="7"/>
  <c r="N103" i="7"/>
  <c r="M103" i="7"/>
  <c r="H103" i="7" s="1"/>
  <c r="G103" i="7"/>
  <c r="V102" i="7"/>
  <c r="S102" i="7"/>
  <c r="R102" i="7"/>
  <c r="Q102" i="7"/>
  <c r="P102" i="7"/>
  <c r="O102" i="7"/>
  <c r="U102" i="7" s="1"/>
  <c r="N102" i="7"/>
  <c r="W102" i="7" s="1"/>
  <c r="M102" i="7"/>
  <c r="H102" i="7"/>
  <c r="G102" i="7"/>
  <c r="R101" i="7"/>
  <c r="Q101" i="7"/>
  <c r="P101" i="7"/>
  <c r="O101" i="7"/>
  <c r="N101" i="7"/>
  <c r="W101" i="7" s="1"/>
  <c r="M101" i="7"/>
  <c r="S101" i="7" s="1"/>
  <c r="H101" i="7"/>
  <c r="G101" i="7"/>
  <c r="W100" i="7"/>
  <c r="T100" i="7"/>
  <c r="S100" i="7"/>
  <c r="R100" i="7"/>
  <c r="Q100" i="7"/>
  <c r="P100" i="7"/>
  <c r="O100" i="7"/>
  <c r="X100" i="7" s="1"/>
  <c r="N100" i="7"/>
  <c r="M100" i="7"/>
  <c r="V100" i="7" s="1"/>
  <c r="H100" i="7"/>
  <c r="G100" i="7"/>
  <c r="X99" i="7"/>
  <c r="U99" i="7"/>
  <c r="R99" i="7"/>
  <c r="Q99" i="7"/>
  <c r="P99" i="7"/>
  <c r="O99" i="7"/>
  <c r="N99" i="7"/>
  <c r="M99" i="7"/>
  <c r="H99" i="7" s="1"/>
  <c r="G99" i="7"/>
  <c r="V98" i="7"/>
  <c r="T98" i="7"/>
  <c r="S98" i="7"/>
  <c r="R98" i="7"/>
  <c r="Q98" i="7"/>
  <c r="P98" i="7"/>
  <c r="O98" i="7"/>
  <c r="N98" i="7"/>
  <c r="W98" i="7" s="1"/>
  <c r="M98" i="7"/>
  <c r="H98" i="7"/>
  <c r="G98" i="7"/>
  <c r="BK97" i="7"/>
  <c r="BJ97" i="7"/>
  <c r="BJ96" i="7" s="1"/>
  <c r="BI97" i="7"/>
  <c r="BH97" i="7"/>
  <c r="BG97" i="7"/>
  <c r="BG96" i="7" s="1"/>
  <c r="BF97" i="7"/>
  <c r="BE97" i="7"/>
  <c r="BE96" i="7" s="1"/>
  <c r="BD97" i="7"/>
  <c r="BD96" i="7" s="1"/>
  <c r="BC97" i="7"/>
  <c r="BB97" i="7"/>
  <c r="BA97" i="7"/>
  <c r="AZ97" i="7"/>
  <c r="AY97" i="7"/>
  <c r="AY96" i="7" s="1"/>
  <c r="AX97" i="7"/>
  <c r="AW97" i="7"/>
  <c r="AW96" i="7" s="1"/>
  <c r="AV97" i="7"/>
  <c r="AV96" i="7" s="1"/>
  <c r="AU97" i="7"/>
  <c r="AT97" i="7"/>
  <c r="AT96" i="7" s="1"/>
  <c r="AS97" i="7"/>
  <c r="AR97" i="7"/>
  <c r="AQ97" i="7"/>
  <c r="AP97" i="7"/>
  <c r="AO97" i="7"/>
  <c r="AO96" i="7" s="1"/>
  <c r="AN97" i="7"/>
  <c r="AN96" i="7" s="1"/>
  <c r="AM97" i="7"/>
  <c r="AL97" i="7"/>
  <c r="AK97" i="7"/>
  <c r="AJ97" i="7"/>
  <c r="AI97" i="7"/>
  <c r="AH97" i="7"/>
  <c r="AG97" i="7"/>
  <c r="AG96" i="7" s="1"/>
  <c r="AF97" i="7"/>
  <c r="AE97" i="7"/>
  <c r="AD97" i="7"/>
  <c r="AD96" i="7" s="1"/>
  <c r="AC97" i="7"/>
  <c r="AB97" i="7"/>
  <c r="AA97" i="7"/>
  <c r="Z97" i="7"/>
  <c r="Y97" i="7"/>
  <c r="N97" i="7"/>
  <c r="L97" i="7"/>
  <c r="K97" i="7"/>
  <c r="J97" i="7"/>
  <c r="I97" i="7"/>
  <c r="F97" i="7"/>
  <c r="F96" i="7" s="1"/>
  <c r="E97" i="7"/>
  <c r="E96" i="7" s="1"/>
  <c r="BK96" i="7"/>
  <c r="BH96" i="7"/>
  <c r="BC96" i="7"/>
  <c r="BB96" i="7"/>
  <c r="AZ96" i="7"/>
  <c r="AU96" i="7"/>
  <c r="AM96" i="7"/>
  <c r="AJ96" i="7"/>
  <c r="AE96" i="7"/>
  <c r="AB96" i="7"/>
  <c r="L96" i="7"/>
  <c r="K96" i="7"/>
  <c r="I96" i="7"/>
  <c r="G96" i="7" s="1"/>
  <c r="X95" i="7"/>
  <c r="U95" i="7"/>
  <c r="T95" i="7"/>
  <c r="R95" i="7"/>
  <c r="Q95" i="7"/>
  <c r="P95" i="7"/>
  <c r="O95" i="7"/>
  <c r="N95" i="7"/>
  <c r="W95" i="7" s="1"/>
  <c r="M95" i="7"/>
  <c r="G95" i="7"/>
  <c r="X94" i="7"/>
  <c r="V94" i="7"/>
  <c r="U94" i="7"/>
  <c r="S94" i="7"/>
  <c r="R94" i="7"/>
  <c r="Q94" i="7"/>
  <c r="P94" i="7"/>
  <c r="O94" i="7"/>
  <c r="N94" i="7"/>
  <c r="W94" i="7" s="1"/>
  <c r="M94" i="7"/>
  <c r="H94" i="7"/>
  <c r="G94" i="7"/>
  <c r="Q93" i="7"/>
  <c r="P93" i="7"/>
  <c r="I93" i="7"/>
  <c r="Q92" i="7"/>
  <c r="P92" i="7"/>
  <c r="V91" i="7"/>
  <c r="U91" i="7"/>
  <c r="U89" i="7" s="1"/>
  <c r="R91" i="7"/>
  <c r="Q91" i="7"/>
  <c r="P91" i="7"/>
  <c r="O91" i="7"/>
  <c r="X91" i="7" s="1"/>
  <c r="N91" i="7"/>
  <c r="M91" i="7"/>
  <c r="S91" i="7" s="1"/>
  <c r="I91" i="7"/>
  <c r="G91" i="7" s="1"/>
  <c r="BK89" i="7"/>
  <c r="BJ89" i="7"/>
  <c r="BI89" i="7"/>
  <c r="P89" i="7" s="1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Q89" i="7" s="1"/>
  <c r="AH89" i="7"/>
  <c r="AG89" i="7"/>
  <c r="AF89" i="7"/>
  <c r="AE89" i="7"/>
  <c r="AD89" i="7"/>
  <c r="AC89" i="7"/>
  <c r="AB89" i="7"/>
  <c r="AA89" i="7"/>
  <c r="Z89" i="7"/>
  <c r="Y89" i="7"/>
  <c r="O89" i="7"/>
  <c r="L89" i="7"/>
  <c r="K89" i="7"/>
  <c r="J89" i="7"/>
  <c r="I89" i="7"/>
  <c r="G89" i="7"/>
  <c r="F89" i="7"/>
  <c r="E89" i="7"/>
  <c r="AI88" i="7"/>
  <c r="N88" i="7" s="1"/>
  <c r="W88" i="7" s="1"/>
  <c r="X88" i="7"/>
  <c r="V88" i="7"/>
  <c r="T88" i="7"/>
  <c r="S88" i="7"/>
  <c r="R88" i="7"/>
  <c r="Q88" i="7"/>
  <c r="P88" i="7"/>
  <c r="O88" i="7"/>
  <c r="U88" i="7" s="1"/>
  <c r="M88" i="7"/>
  <c r="H88" i="7"/>
  <c r="G88" i="7"/>
  <c r="AF87" i="7"/>
  <c r="AC87" i="7"/>
  <c r="Z87" i="7"/>
  <c r="N87" i="7" s="1"/>
  <c r="U87" i="7"/>
  <c r="R87" i="7"/>
  <c r="P87" i="7"/>
  <c r="O87" i="7"/>
  <c r="X87" i="7" s="1"/>
  <c r="M87" i="7"/>
  <c r="G87" i="7"/>
  <c r="X86" i="7"/>
  <c r="W86" i="7"/>
  <c r="S86" i="7"/>
  <c r="R86" i="7"/>
  <c r="Q86" i="7"/>
  <c r="P86" i="7"/>
  <c r="O86" i="7"/>
  <c r="U86" i="7" s="1"/>
  <c r="N86" i="7"/>
  <c r="T86" i="7" s="1"/>
  <c r="M86" i="7"/>
  <c r="V86" i="7" s="1"/>
  <c r="G86" i="7"/>
  <c r="V85" i="7"/>
  <c r="U85" i="7"/>
  <c r="R85" i="7"/>
  <c r="Q85" i="7"/>
  <c r="P85" i="7"/>
  <c r="O85" i="7"/>
  <c r="O84" i="7" s="1"/>
  <c r="X84" i="7" s="1"/>
  <c r="N85" i="7"/>
  <c r="N84" i="7" s="1"/>
  <c r="W84" i="7" s="1"/>
  <c r="M85" i="7"/>
  <c r="H85" i="7" s="1"/>
  <c r="G85" i="7"/>
  <c r="BK84" i="7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B84" i="7"/>
  <c r="AA84" i="7"/>
  <c r="Z84" i="7"/>
  <c r="Y84" i="7"/>
  <c r="L84" i="7"/>
  <c r="K84" i="7"/>
  <c r="J84" i="7"/>
  <c r="I84" i="7"/>
  <c r="G84" i="7" s="1"/>
  <c r="F84" i="7"/>
  <c r="E84" i="7"/>
  <c r="W83" i="7"/>
  <c r="V83" i="7"/>
  <c r="R83" i="7"/>
  <c r="Q83" i="7"/>
  <c r="P83" i="7"/>
  <c r="O83" i="7"/>
  <c r="N83" i="7"/>
  <c r="T83" i="7" s="1"/>
  <c r="M83" i="7"/>
  <c r="S83" i="7" s="1"/>
  <c r="H83" i="7"/>
  <c r="G83" i="7"/>
  <c r="X82" i="7"/>
  <c r="U82" i="7"/>
  <c r="T82" i="7"/>
  <c r="R82" i="7"/>
  <c r="Q82" i="7"/>
  <c r="P82" i="7"/>
  <c r="O82" i="7"/>
  <c r="N82" i="7"/>
  <c r="W82" i="7" s="1"/>
  <c r="M82" i="7"/>
  <c r="G82" i="7"/>
  <c r="X81" i="7"/>
  <c r="V81" i="7"/>
  <c r="U81" i="7"/>
  <c r="S81" i="7"/>
  <c r="R81" i="7"/>
  <c r="Q81" i="7"/>
  <c r="P81" i="7"/>
  <c r="O81" i="7"/>
  <c r="N81" i="7"/>
  <c r="M81" i="7"/>
  <c r="H81" i="7" s="1"/>
  <c r="G81" i="7"/>
  <c r="BK80" i="7"/>
  <c r="BJ80" i="7"/>
  <c r="BI80" i="7"/>
  <c r="BH80" i="7"/>
  <c r="BG80" i="7"/>
  <c r="BG67" i="7" s="1"/>
  <c r="BF80" i="7"/>
  <c r="BE80" i="7"/>
  <c r="BD80" i="7"/>
  <c r="BC80" i="7"/>
  <c r="BB80" i="7"/>
  <c r="BA80" i="7"/>
  <c r="AZ80" i="7"/>
  <c r="AY80" i="7"/>
  <c r="AX80" i="7"/>
  <c r="AW80" i="7"/>
  <c r="AV80" i="7"/>
  <c r="AU80" i="7"/>
  <c r="AT80" i="7"/>
  <c r="AS80" i="7"/>
  <c r="AR80" i="7"/>
  <c r="AQ80" i="7"/>
  <c r="AQ67" i="7" s="1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Q80" i="7" s="1"/>
  <c r="Y80" i="7"/>
  <c r="L80" i="7"/>
  <c r="K80" i="7"/>
  <c r="J80" i="7"/>
  <c r="I80" i="7"/>
  <c r="G80" i="7"/>
  <c r="F80" i="7"/>
  <c r="E80" i="7"/>
  <c r="W79" i="7"/>
  <c r="T79" i="7"/>
  <c r="T77" i="7" s="1"/>
  <c r="S79" i="7"/>
  <c r="R79" i="7"/>
  <c r="Q79" i="7"/>
  <c r="P79" i="7"/>
  <c r="O79" i="7"/>
  <c r="N79" i="7"/>
  <c r="M79" i="7"/>
  <c r="V79" i="7" s="1"/>
  <c r="H79" i="7"/>
  <c r="G79" i="7"/>
  <c r="W78" i="7"/>
  <c r="U78" i="7"/>
  <c r="T78" i="7"/>
  <c r="R78" i="7"/>
  <c r="Q78" i="7"/>
  <c r="P78" i="7"/>
  <c r="O78" i="7"/>
  <c r="X78" i="7" s="1"/>
  <c r="N78" i="7"/>
  <c r="M78" i="7"/>
  <c r="G78" i="7"/>
  <c r="BK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AU77" i="7"/>
  <c r="AT77" i="7"/>
  <c r="AS77" i="7"/>
  <c r="AR77" i="7"/>
  <c r="AQ77" i="7"/>
  <c r="AP77" i="7"/>
  <c r="R77" i="7" s="1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O77" i="7"/>
  <c r="X77" i="7" s="1"/>
  <c r="N77" i="7"/>
  <c r="L77" i="7"/>
  <c r="K77" i="7"/>
  <c r="J77" i="7"/>
  <c r="W77" i="7" s="1"/>
  <c r="I77" i="7"/>
  <c r="G77" i="7"/>
  <c r="X76" i="7"/>
  <c r="V76" i="7"/>
  <c r="T76" i="7"/>
  <c r="S76" i="7"/>
  <c r="R76" i="7"/>
  <c r="Q76" i="7"/>
  <c r="P76" i="7"/>
  <c r="O76" i="7"/>
  <c r="U76" i="7" s="1"/>
  <c r="N76" i="7"/>
  <c r="W76" i="7" s="1"/>
  <c r="M76" i="7"/>
  <c r="H76" i="7"/>
  <c r="G76" i="7"/>
  <c r="W75" i="7"/>
  <c r="V75" i="7"/>
  <c r="R75" i="7"/>
  <c r="Q75" i="7"/>
  <c r="P75" i="7"/>
  <c r="O75" i="7"/>
  <c r="N75" i="7"/>
  <c r="T75" i="7" s="1"/>
  <c r="M75" i="7"/>
  <c r="S75" i="7" s="1"/>
  <c r="H75" i="7"/>
  <c r="G75" i="7"/>
  <c r="AF74" i="7"/>
  <c r="AF68" i="7" s="1"/>
  <c r="AF67" i="7" s="1"/>
  <c r="AC74" i="7"/>
  <c r="V74" i="7"/>
  <c r="R74" i="7"/>
  <c r="P74" i="7"/>
  <c r="O74" i="7"/>
  <c r="M74" i="7"/>
  <c r="S74" i="7" s="1"/>
  <c r="H74" i="7"/>
  <c r="G74" i="7"/>
  <c r="X73" i="7"/>
  <c r="U73" i="7"/>
  <c r="T73" i="7"/>
  <c r="R73" i="7"/>
  <c r="Q73" i="7"/>
  <c r="P73" i="7"/>
  <c r="O73" i="7"/>
  <c r="N73" i="7"/>
  <c r="W73" i="7" s="1"/>
  <c r="M73" i="7"/>
  <c r="G73" i="7"/>
  <c r="AC72" i="7"/>
  <c r="N72" i="7" s="1"/>
  <c r="W72" i="7" s="1"/>
  <c r="T72" i="7"/>
  <c r="S72" i="7"/>
  <c r="R72" i="7"/>
  <c r="Q72" i="7"/>
  <c r="P72" i="7"/>
  <c r="O72" i="7"/>
  <c r="M72" i="7"/>
  <c r="V72" i="7" s="1"/>
  <c r="H72" i="7"/>
  <c r="G72" i="7"/>
  <c r="W71" i="7"/>
  <c r="U71" i="7"/>
  <c r="T71" i="7"/>
  <c r="R71" i="7"/>
  <c r="Q71" i="7"/>
  <c r="P71" i="7"/>
  <c r="O71" i="7"/>
  <c r="X71" i="7" s="1"/>
  <c r="N71" i="7"/>
  <c r="M71" i="7"/>
  <c r="I71" i="7"/>
  <c r="G71" i="7"/>
  <c r="AI70" i="7"/>
  <c r="AI68" i="7" s="1"/>
  <c r="U70" i="7"/>
  <c r="R70" i="7"/>
  <c r="Q70" i="7"/>
  <c r="P70" i="7"/>
  <c r="O70" i="7"/>
  <c r="X70" i="7" s="1"/>
  <c r="M70" i="7"/>
  <c r="M68" i="7" s="1"/>
  <c r="G70" i="7"/>
  <c r="X69" i="7"/>
  <c r="W69" i="7"/>
  <c r="S69" i="7"/>
  <c r="R69" i="7"/>
  <c r="Q69" i="7"/>
  <c r="P69" i="7"/>
  <c r="O69" i="7"/>
  <c r="U69" i="7" s="1"/>
  <c r="N69" i="7"/>
  <c r="T69" i="7" s="1"/>
  <c r="M69" i="7"/>
  <c r="V69" i="7" s="1"/>
  <c r="G69" i="7"/>
  <c r="BK68" i="7"/>
  <c r="BJ68" i="7"/>
  <c r="BI68" i="7"/>
  <c r="BI67" i="7" s="1"/>
  <c r="BH68" i="7"/>
  <c r="BH67" i="7" s="1"/>
  <c r="BG68" i="7"/>
  <c r="BF68" i="7"/>
  <c r="BE68" i="7"/>
  <c r="BD68" i="7"/>
  <c r="BC68" i="7"/>
  <c r="BB68" i="7"/>
  <c r="BA68" i="7"/>
  <c r="BA67" i="7" s="1"/>
  <c r="AZ68" i="7"/>
  <c r="AZ67" i="7" s="1"/>
  <c r="AY68" i="7"/>
  <c r="AX68" i="7"/>
  <c r="AW68" i="7"/>
  <c r="AV68" i="7"/>
  <c r="AV67" i="7" s="1"/>
  <c r="AU68" i="7"/>
  <c r="AT68" i="7"/>
  <c r="AS68" i="7"/>
  <c r="AS67" i="7" s="1"/>
  <c r="AR68" i="7"/>
  <c r="AR67" i="7" s="1"/>
  <c r="AQ68" i="7"/>
  <c r="AP68" i="7"/>
  <c r="AO68" i="7"/>
  <c r="AN68" i="7"/>
  <c r="AN67" i="7" s="1"/>
  <c r="AN3" i="7" s="1"/>
  <c r="AM68" i="7"/>
  <c r="AL68" i="7"/>
  <c r="AK68" i="7"/>
  <c r="AK67" i="7" s="1"/>
  <c r="AJ68" i="7"/>
  <c r="AH68" i="7"/>
  <c r="AH67" i="7" s="1"/>
  <c r="AG68" i="7"/>
  <c r="AE68" i="7"/>
  <c r="AD68" i="7"/>
  <c r="AC68" i="7"/>
  <c r="AB68" i="7"/>
  <c r="AB67" i="7" s="1"/>
  <c r="AA68" i="7"/>
  <c r="Z68" i="7"/>
  <c r="Z67" i="7" s="1"/>
  <c r="Y68" i="7"/>
  <c r="L68" i="7"/>
  <c r="L67" i="7" s="1"/>
  <c r="K68" i="7"/>
  <c r="J68" i="7"/>
  <c r="J67" i="7" s="1"/>
  <c r="I68" i="7"/>
  <c r="F68" i="7"/>
  <c r="F67" i="7" s="1"/>
  <c r="E68" i="7"/>
  <c r="BE67" i="7"/>
  <c r="BD67" i="7"/>
  <c r="AY67" i="7"/>
  <c r="AW67" i="7"/>
  <c r="AO67" i="7"/>
  <c r="AI67" i="7"/>
  <c r="AG67" i="7"/>
  <c r="AA67" i="7"/>
  <c r="Y67" i="7"/>
  <c r="K67" i="7"/>
  <c r="I67" i="7"/>
  <c r="W66" i="7"/>
  <c r="T66" i="7"/>
  <c r="S66" i="7"/>
  <c r="R66" i="7"/>
  <c r="Q66" i="7"/>
  <c r="P66" i="7"/>
  <c r="O66" i="7"/>
  <c r="N66" i="7"/>
  <c r="M66" i="7"/>
  <c r="V66" i="7" s="1"/>
  <c r="H66" i="7"/>
  <c r="G66" i="7"/>
  <c r="W65" i="7"/>
  <c r="U65" i="7"/>
  <c r="T65" i="7"/>
  <c r="R65" i="7"/>
  <c r="Q65" i="7"/>
  <c r="P65" i="7"/>
  <c r="O65" i="7"/>
  <c r="X65" i="7" s="1"/>
  <c r="N65" i="7"/>
  <c r="M65" i="7"/>
  <c r="G65" i="7"/>
  <c r="X64" i="7"/>
  <c r="W64" i="7"/>
  <c r="S64" i="7"/>
  <c r="R64" i="7"/>
  <c r="Q64" i="7"/>
  <c r="P64" i="7"/>
  <c r="O64" i="7"/>
  <c r="U64" i="7" s="1"/>
  <c r="N64" i="7"/>
  <c r="T64" i="7" s="1"/>
  <c r="M64" i="7"/>
  <c r="V64" i="7" s="1"/>
  <c r="G64" i="7"/>
  <c r="U63" i="7"/>
  <c r="R63" i="7"/>
  <c r="Q63" i="7"/>
  <c r="P63" i="7"/>
  <c r="O63" i="7"/>
  <c r="X63" i="7" s="1"/>
  <c r="N63" i="7"/>
  <c r="M63" i="7"/>
  <c r="V63" i="7" s="1"/>
  <c r="G63" i="7"/>
  <c r="W62" i="7"/>
  <c r="T62" i="7"/>
  <c r="S62" i="7"/>
  <c r="R62" i="7"/>
  <c r="Q62" i="7"/>
  <c r="P62" i="7"/>
  <c r="O62" i="7"/>
  <c r="N62" i="7"/>
  <c r="M62" i="7"/>
  <c r="V62" i="7" s="1"/>
  <c r="G62" i="7"/>
  <c r="X61" i="7"/>
  <c r="V61" i="7"/>
  <c r="T61" i="7"/>
  <c r="S61" i="7"/>
  <c r="R61" i="7"/>
  <c r="Q61" i="7"/>
  <c r="P61" i="7"/>
  <c r="O61" i="7"/>
  <c r="U61" i="7" s="1"/>
  <c r="N61" i="7"/>
  <c r="W61" i="7" s="1"/>
  <c r="M61" i="7"/>
  <c r="G61" i="7"/>
  <c r="U60" i="7"/>
  <c r="R60" i="7"/>
  <c r="Q60" i="7"/>
  <c r="P60" i="7"/>
  <c r="O60" i="7"/>
  <c r="X60" i="7" s="1"/>
  <c r="N60" i="7"/>
  <c r="M60" i="7"/>
  <c r="G60" i="7"/>
  <c r="W59" i="7"/>
  <c r="T59" i="7"/>
  <c r="S59" i="7"/>
  <c r="R59" i="7"/>
  <c r="Q59" i="7"/>
  <c r="P59" i="7"/>
  <c r="O59" i="7"/>
  <c r="N59" i="7"/>
  <c r="M59" i="7"/>
  <c r="V59" i="7" s="1"/>
  <c r="H59" i="7"/>
  <c r="G59" i="7"/>
  <c r="W58" i="7"/>
  <c r="U58" i="7"/>
  <c r="T58" i="7"/>
  <c r="R58" i="7"/>
  <c r="Q58" i="7"/>
  <c r="P58" i="7"/>
  <c r="O58" i="7"/>
  <c r="X58" i="7" s="1"/>
  <c r="N58" i="7"/>
  <c r="M58" i="7"/>
  <c r="G58" i="7"/>
  <c r="W57" i="7"/>
  <c r="S57" i="7"/>
  <c r="R57" i="7"/>
  <c r="Q57" i="7"/>
  <c r="P57" i="7"/>
  <c r="O57" i="7"/>
  <c r="U57" i="7" s="1"/>
  <c r="N57" i="7"/>
  <c r="T57" i="7" s="1"/>
  <c r="M57" i="7"/>
  <c r="V57" i="7" s="1"/>
  <c r="G57" i="7"/>
  <c r="AC56" i="7"/>
  <c r="V56" i="7"/>
  <c r="R56" i="7"/>
  <c r="Q56" i="7"/>
  <c r="P56" i="7"/>
  <c r="O56" i="7"/>
  <c r="N56" i="7"/>
  <c r="T56" i="7" s="1"/>
  <c r="M56" i="7"/>
  <c r="S56" i="7" s="1"/>
  <c r="H56" i="7"/>
  <c r="G56" i="7"/>
  <c r="X55" i="7"/>
  <c r="U55" i="7"/>
  <c r="T55" i="7"/>
  <c r="R55" i="7"/>
  <c r="Q55" i="7"/>
  <c r="P55" i="7"/>
  <c r="O55" i="7"/>
  <c r="N55" i="7"/>
  <c r="W55" i="7" s="1"/>
  <c r="M55" i="7"/>
  <c r="H55" i="7"/>
  <c r="G55" i="7"/>
  <c r="X54" i="7"/>
  <c r="V54" i="7"/>
  <c r="U54" i="7"/>
  <c r="S54" i="7"/>
  <c r="R54" i="7"/>
  <c r="Q54" i="7"/>
  <c r="P54" i="7"/>
  <c r="O54" i="7"/>
  <c r="N54" i="7"/>
  <c r="M54" i="7"/>
  <c r="H54" i="7"/>
  <c r="G54" i="7"/>
  <c r="X53" i="7"/>
  <c r="V53" i="7"/>
  <c r="T53" i="7"/>
  <c r="S53" i="7"/>
  <c r="R53" i="7"/>
  <c r="Q53" i="7"/>
  <c r="P53" i="7"/>
  <c r="O53" i="7"/>
  <c r="U53" i="7" s="1"/>
  <c r="N53" i="7"/>
  <c r="W53" i="7" s="1"/>
  <c r="M53" i="7"/>
  <c r="H53" i="7"/>
  <c r="G53" i="7"/>
  <c r="AC52" i="7"/>
  <c r="Z52" i="7"/>
  <c r="N52" i="7" s="1"/>
  <c r="W52" i="7" s="1"/>
  <c r="X52" i="7"/>
  <c r="V52" i="7"/>
  <c r="S52" i="7"/>
  <c r="R52" i="7"/>
  <c r="P52" i="7"/>
  <c r="O52" i="7"/>
  <c r="U52" i="7" s="1"/>
  <c r="M52" i="7"/>
  <c r="J52" i="7"/>
  <c r="T52" i="7" s="1"/>
  <c r="H52" i="7"/>
  <c r="G52" i="7"/>
  <c r="AC51" i="7"/>
  <c r="N51" i="7" s="1"/>
  <c r="X51" i="7"/>
  <c r="V51" i="7"/>
  <c r="T51" i="7"/>
  <c r="R51" i="7"/>
  <c r="Q51" i="7"/>
  <c r="P51" i="7"/>
  <c r="O51" i="7"/>
  <c r="U51" i="7" s="1"/>
  <c r="M51" i="7"/>
  <c r="S51" i="7" s="1"/>
  <c r="J51" i="7"/>
  <c r="H51" i="7"/>
  <c r="G51" i="7"/>
  <c r="AF50" i="7"/>
  <c r="N50" i="7" s="1"/>
  <c r="X50" i="7"/>
  <c r="V50" i="7"/>
  <c r="R50" i="7"/>
  <c r="P50" i="7"/>
  <c r="O50" i="7"/>
  <c r="U50" i="7" s="1"/>
  <c r="M50" i="7"/>
  <c r="J50" i="7"/>
  <c r="T50" i="7" s="1"/>
  <c r="I50" i="7"/>
  <c r="S50" i="7" s="1"/>
  <c r="H50" i="7"/>
  <c r="G50" i="7"/>
  <c r="AF49" i="7"/>
  <c r="Q49" i="7" s="1"/>
  <c r="AC49" i="7"/>
  <c r="X49" i="7"/>
  <c r="V49" i="7"/>
  <c r="S49" i="7"/>
  <c r="R49" i="7"/>
  <c r="P49" i="7"/>
  <c r="O49" i="7"/>
  <c r="U49" i="7" s="1"/>
  <c r="N49" i="7"/>
  <c r="W49" i="7" s="1"/>
  <c r="M49" i="7"/>
  <c r="J49" i="7"/>
  <c r="T49" i="7" s="1"/>
  <c r="H49" i="7"/>
  <c r="G49" i="7"/>
  <c r="AF48" i="7"/>
  <c r="X48" i="7"/>
  <c r="V48" i="7"/>
  <c r="S48" i="7"/>
  <c r="R48" i="7"/>
  <c r="Q48" i="7"/>
  <c r="P48" i="7"/>
  <c r="O48" i="7"/>
  <c r="U48" i="7" s="1"/>
  <c r="N48" i="7"/>
  <c r="M48" i="7"/>
  <c r="H48" i="7"/>
  <c r="G48" i="7"/>
  <c r="AL47" i="7"/>
  <c r="Q47" i="7" s="1"/>
  <c r="AF47" i="7"/>
  <c r="X47" i="7"/>
  <c r="V47" i="7"/>
  <c r="S47" i="7"/>
  <c r="R47" i="7"/>
  <c r="P47" i="7"/>
  <c r="O47" i="7"/>
  <c r="U47" i="7" s="1"/>
  <c r="N47" i="7"/>
  <c r="W47" i="7" s="1"/>
  <c r="M47" i="7"/>
  <c r="J47" i="7"/>
  <c r="T47" i="7" s="1"/>
  <c r="H47" i="7"/>
  <c r="G47" i="7"/>
  <c r="W46" i="7"/>
  <c r="U46" i="7"/>
  <c r="R46" i="7"/>
  <c r="Q46" i="7"/>
  <c r="P46" i="7"/>
  <c r="O46" i="7"/>
  <c r="X46" i="7" s="1"/>
  <c r="N46" i="7"/>
  <c r="T46" i="7" s="1"/>
  <c r="M46" i="7"/>
  <c r="G46" i="7"/>
  <c r="W45" i="7"/>
  <c r="S45" i="7"/>
  <c r="R45" i="7"/>
  <c r="Q45" i="7"/>
  <c r="P45" i="7"/>
  <c r="O45" i="7"/>
  <c r="U45" i="7" s="1"/>
  <c r="N45" i="7"/>
  <c r="T45" i="7" s="1"/>
  <c r="M45" i="7"/>
  <c r="V45" i="7" s="1"/>
  <c r="I45" i="7"/>
  <c r="G45" i="7" s="1"/>
  <c r="H45" i="7"/>
  <c r="AK44" i="7"/>
  <c r="AH44" i="7"/>
  <c r="M44" i="7" s="1"/>
  <c r="X44" i="7"/>
  <c r="R44" i="7"/>
  <c r="Q44" i="7"/>
  <c r="P44" i="7"/>
  <c r="O44" i="7"/>
  <c r="U44" i="7" s="1"/>
  <c r="N44" i="7"/>
  <c r="W44" i="7" s="1"/>
  <c r="J44" i="7"/>
  <c r="T44" i="7" s="1"/>
  <c r="I44" i="7"/>
  <c r="S44" i="7" s="1"/>
  <c r="G44" i="7"/>
  <c r="AF43" i="7"/>
  <c r="Q43" i="7" s="1"/>
  <c r="AC43" i="7"/>
  <c r="X43" i="7"/>
  <c r="V43" i="7"/>
  <c r="S43" i="7"/>
  <c r="R43" i="7"/>
  <c r="P43" i="7"/>
  <c r="O43" i="7"/>
  <c r="U43" i="7" s="1"/>
  <c r="N43" i="7"/>
  <c r="W43" i="7" s="1"/>
  <c r="M43" i="7"/>
  <c r="J43" i="7"/>
  <c r="T43" i="7" s="1"/>
  <c r="H43" i="7"/>
  <c r="G43" i="7"/>
  <c r="W42" i="7"/>
  <c r="U42" i="7"/>
  <c r="R42" i="7"/>
  <c r="Q42" i="7"/>
  <c r="P42" i="7"/>
  <c r="O42" i="7"/>
  <c r="X42" i="7" s="1"/>
  <c r="N42" i="7"/>
  <c r="T42" i="7" s="1"/>
  <c r="M42" i="7"/>
  <c r="I42" i="7"/>
  <c r="G42" i="7"/>
  <c r="X41" i="7"/>
  <c r="V41" i="7"/>
  <c r="T41" i="7"/>
  <c r="R41" i="7"/>
  <c r="Q41" i="7"/>
  <c r="P41" i="7"/>
  <c r="O41" i="7"/>
  <c r="U41" i="7" s="1"/>
  <c r="N41" i="7"/>
  <c r="W41" i="7" s="1"/>
  <c r="M41" i="7"/>
  <c r="S41" i="7" s="1"/>
  <c r="H41" i="7"/>
  <c r="E41" i="7"/>
  <c r="G41" i="7" s="1"/>
  <c r="X40" i="7"/>
  <c r="W40" i="7"/>
  <c r="U40" i="7"/>
  <c r="S40" i="7"/>
  <c r="R40" i="7"/>
  <c r="Q40" i="7"/>
  <c r="P40" i="7"/>
  <c r="O40" i="7"/>
  <c r="N40" i="7"/>
  <c r="T40" i="7" s="1"/>
  <c r="M40" i="7"/>
  <c r="G40" i="7"/>
  <c r="U39" i="7"/>
  <c r="R39" i="7"/>
  <c r="Q39" i="7"/>
  <c r="P39" i="7"/>
  <c r="O39" i="7"/>
  <c r="X39" i="7" s="1"/>
  <c r="N39" i="7"/>
  <c r="M39" i="7"/>
  <c r="H39" i="7" s="1"/>
  <c r="G39" i="7"/>
  <c r="W38" i="7"/>
  <c r="T38" i="7"/>
  <c r="S38" i="7"/>
  <c r="R38" i="7"/>
  <c r="Q38" i="7"/>
  <c r="P38" i="7"/>
  <c r="O38" i="7"/>
  <c r="N38" i="7"/>
  <c r="M38" i="7"/>
  <c r="V38" i="7" s="1"/>
  <c r="H38" i="7"/>
  <c r="G38" i="7"/>
  <c r="W37" i="7"/>
  <c r="R37" i="7"/>
  <c r="Q37" i="7"/>
  <c r="P37" i="7"/>
  <c r="O37" i="7"/>
  <c r="X37" i="7" s="1"/>
  <c r="N37" i="7"/>
  <c r="T37" i="7" s="1"/>
  <c r="M37" i="7"/>
  <c r="G37" i="7"/>
  <c r="W36" i="7"/>
  <c r="R36" i="7"/>
  <c r="Q36" i="7"/>
  <c r="P36" i="7"/>
  <c r="O36" i="7"/>
  <c r="U36" i="7" s="1"/>
  <c r="N36" i="7"/>
  <c r="T36" i="7" s="1"/>
  <c r="M36" i="7"/>
  <c r="G36" i="7"/>
  <c r="AC35" i="7"/>
  <c r="V35" i="7"/>
  <c r="R35" i="7"/>
  <c r="Q35" i="7"/>
  <c r="P35" i="7"/>
  <c r="O35" i="7"/>
  <c r="N35" i="7"/>
  <c r="W35" i="7" s="1"/>
  <c r="M35" i="7"/>
  <c r="S35" i="7" s="1"/>
  <c r="J35" i="7"/>
  <c r="G35" i="7"/>
  <c r="U34" i="7"/>
  <c r="S34" i="7"/>
  <c r="R34" i="7"/>
  <c r="Q34" i="7"/>
  <c r="P34" i="7"/>
  <c r="O34" i="7"/>
  <c r="X34" i="7" s="1"/>
  <c r="N34" i="7"/>
  <c r="M34" i="7"/>
  <c r="H34" i="7" s="1"/>
  <c r="G34" i="7"/>
  <c r="W33" i="7"/>
  <c r="T33" i="7"/>
  <c r="S33" i="7"/>
  <c r="R33" i="7"/>
  <c r="Q33" i="7"/>
  <c r="P33" i="7"/>
  <c r="O33" i="7"/>
  <c r="N33" i="7"/>
  <c r="M33" i="7"/>
  <c r="V33" i="7" s="1"/>
  <c r="H33" i="7"/>
  <c r="G33" i="7"/>
  <c r="W32" i="7"/>
  <c r="R32" i="7"/>
  <c r="Q32" i="7"/>
  <c r="P32" i="7"/>
  <c r="O32" i="7"/>
  <c r="X32" i="7" s="1"/>
  <c r="N32" i="7"/>
  <c r="T32" i="7" s="1"/>
  <c r="M32" i="7"/>
  <c r="G32" i="7"/>
  <c r="W31" i="7"/>
  <c r="U31" i="7"/>
  <c r="R31" i="7"/>
  <c r="Q31" i="7"/>
  <c r="P31" i="7"/>
  <c r="O31" i="7"/>
  <c r="X31" i="7" s="1"/>
  <c r="N31" i="7"/>
  <c r="M31" i="7"/>
  <c r="J31" i="7"/>
  <c r="T31" i="7" s="1"/>
  <c r="I31" i="7"/>
  <c r="G31" i="7" s="1"/>
  <c r="X30" i="7"/>
  <c r="W30" i="7"/>
  <c r="U30" i="7"/>
  <c r="R30" i="7"/>
  <c r="Q30" i="7"/>
  <c r="P30" i="7"/>
  <c r="O30" i="7"/>
  <c r="N30" i="7"/>
  <c r="M30" i="7"/>
  <c r="V30" i="7" s="1"/>
  <c r="J30" i="7"/>
  <c r="T30" i="7" s="1"/>
  <c r="G30" i="7"/>
  <c r="W29" i="7"/>
  <c r="V29" i="7"/>
  <c r="R29" i="7"/>
  <c r="Q29" i="7"/>
  <c r="P29" i="7"/>
  <c r="O29" i="7"/>
  <c r="N29" i="7"/>
  <c r="T29" i="7" s="1"/>
  <c r="M29" i="7"/>
  <c r="S29" i="7" s="1"/>
  <c r="H29" i="7"/>
  <c r="G29" i="7"/>
  <c r="X28" i="7"/>
  <c r="U28" i="7"/>
  <c r="T28" i="7"/>
  <c r="R28" i="7"/>
  <c r="Q28" i="7"/>
  <c r="P28" i="7"/>
  <c r="O28" i="7"/>
  <c r="N28" i="7"/>
  <c r="W28" i="7" s="1"/>
  <c r="M28" i="7"/>
  <c r="G28" i="7"/>
  <c r="Z27" i="7"/>
  <c r="N27" i="7" s="1"/>
  <c r="W27" i="7" s="1"/>
  <c r="S27" i="7"/>
  <c r="R27" i="7"/>
  <c r="Q27" i="7"/>
  <c r="P27" i="7"/>
  <c r="O27" i="7"/>
  <c r="M27" i="7"/>
  <c r="V27" i="7" s="1"/>
  <c r="H27" i="7"/>
  <c r="G27" i="7"/>
  <c r="W26" i="7"/>
  <c r="R26" i="7"/>
  <c r="Q26" i="7"/>
  <c r="P26" i="7"/>
  <c r="O26" i="7"/>
  <c r="X26" i="7" s="1"/>
  <c r="N26" i="7"/>
  <c r="T26" i="7" s="1"/>
  <c r="M26" i="7"/>
  <c r="G26" i="7"/>
  <c r="W25" i="7"/>
  <c r="R25" i="7"/>
  <c r="Q25" i="7"/>
  <c r="P25" i="7"/>
  <c r="O25" i="7"/>
  <c r="U25" i="7" s="1"/>
  <c r="N25" i="7"/>
  <c r="T25" i="7" s="1"/>
  <c r="M25" i="7"/>
  <c r="G25" i="7"/>
  <c r="V24" i="7"/>
  <c r="U24" i="7"/>
  <c r="R24" i="7"/>
  <c r="Q24" i="7"/>
  <c r="P24" i="7"/>
  <c r="O24" i="7"/>
  <c r="X24" i="7" s="1"/>
  <c r="N24" i="7"/>
  <c r="W24" i="7" s="1"/>
  <c r="M24" i="7"/>
  <c r="S24" i="7" s="1"/>
  <c r="G24" i="7"/>
  <c r="AI23" i="7"/>
  <c r="AF23" i="7"/>
  <c r="AC23" i="7"/>
  <c r="W23" i="7"/>
  <c r="R23" i="7"/>
  <c r="Q23" i="7"/>
  <c r="P23" i="7"/>
  <c r="O23" i="7"/>
  <c r="N23" i="7"/>
  <c r="T23" i="7" s="1"/>
  <c r="M23" i="7"/>
  <c r="V23" i="7" s="1"/>
  <c r="G23" i="7"/>
  <c r="AF22" i="7"/>
  <c r="Z22" i="7"/>
  <c r="N22" i="7" s="1"/>
  <c r="T22" i="7" s="1"/>
  <c r="R22" i="7"/>
  <c r="Q22" i="7"/>
  <c r="P22" i="7"/>
  <c r="O22" i="7"/>
  <c r="M22" i="7"/>
  <c r="V22" i="7" s="1"/>
  <c r="I22" i="7"/>
  <c r="S22" i="7" s="1"/>
  <c r="X21" i="7"/>
  <c r="V21" i="7"/>
  <c r="U21" i="7"/>
  <c r="R21" i="7"/>
  <c r="Q21" i="7"/>
  <c r="P21" i="7"/>
  <c r="O21" i="7"/>
  <c r="N21" i="7"/>
  <c r="M21" i="7"/>
  <c r="S21" i="7" s="1"/>
  <c r="H21" i="7"/>
  <c r="G21" i="7"/>
  <c r="AF20" i="7"/>
  <c r="AC20" i="7"/>
  <c r="X20" i="7"/>
  <c r="V20" i="7"/>
  <c r="U20" i="7"/>
  <c r="R20" i="7"/>
  <c r="Q20" i="7"/>
  <c r="P20" i="7"/>
  <c r="O20" i="7"/>
  <c r="N20" i="7"/>
  <c r="M20" i="7"/>
  <c r="S20" i="7" s="1"/>
  <c r="H20" i="7"/>
  <c r="G20" i="7"/>
  <c r="AL19" i="7"/>
  <c r="AF19" i="7"/>
  <c r="X19" i="7"/>
  <c r="V19" i="7"/>
  <c r="U19" i="7"/>
  <c r="R19" i="7"/>
  <c r="Q19" i="7"/>
  <c r="P19" i="7"/>
  <c r="O19" i="7"/>
  <c r="N19" i="7"/>
  <c r="M19" i="7"/>
  <c r="H19" i="7" s="1"/>
  <c r="I19" i="7"/>
  <c r="S19" i="7" s="1"/>
  <c r="AC18" i="7"/>
  <c r="X18" i="7"/>
  <c r="V18" i="7"/>
  <c r="U18" i="7"/>
  <c r="R18" i="7"/>
  <c r="Q18" i="7"/>
  <c r="P18" i="7"/>
  <c r="O18" i="7"/>
  <c r="N18" i="7"/>
  <c r="M18" i="7"/>
  <c r="S18" i="7" s="1"/>
  <c r="H18" i="7"/>
  <c r="G18" i="7"/>
  <c r="V17" i="7"/>
  <c r="S17" i="7"/>
  <c r="R17" i="7"/>
  <c r="Q17" i="7"/>
  <c r="P17" i="7"/>
  <c r="O17" i="7"/>
  <c r="X17" i="7" s="1"/>
  <c r="N17" i="7"/>
  <c r="W17" i="7" s="1"/>
  <c r="M17" i="7"/>
  <c r="J17" i="7"/>
  <c r="J12" i="7" s="1"/>
  <c r="H17" i="7"/>
  <c r="G17" i="7"/>
  <c r="X16" i="7"/>
  <c r="U16" i="7"/>
  <c r="S16" i="7"/>
  <c r="R16" i="7"/>
  <c r="Q16" i="7"/>
  <c r="P16" i="7"/>
  <c r="O16" i="7"/>
  <c r="N16" i="7"/>
  <c r="W16" i="7" s="1"/>
  <c r="M16" i="7"/>
  <c r="V16" i="7" s="1"/>
  <c r="J16" i="7"/>
  <c r="T16" i="7" s="1"/>
  <c r="H16" i="7"/>
  <c r="G16" i="7"/>
  <c r="AL15" i="7"/>
  <c r="N15" i="7" s="1"/>
  <c r="X15" i="7"/>
  <c r="U15" i="7"/>
  <c r="S15" i="7"/>
  <c r="R15" i="7"/>
  <c r="Q15" i="7"/>
  <c r="P15" i="7"/>
  <c r="O15" i="7"/>
  <c r="M15" i="7"/>
  <c r="V15" i="7" s="1"/>
  <c r="I15" i="7"/>
  <c r="H15" i="7"/>
  <c r="G15" i="7"/>
  <c r="X14" i="7"/>
  <c r="W14" i="7"/>
  <c r="T14" i="7"/>
  <c r="R14" i="7"/>
  <c r="Q14" i="7"/>
  <c r="P14" i="7"/>
  <c r="O14" i="7"/>
  <c r="U14" i="7" s="1"/>
  <c r="N14" i="7"/>
  <c r="M14" i="7"/>
  <c r="V14" i="7" s="1"/>
  <c r="H14" i="7"/>
  <c r="G14" i="7"/>
  <c r="X13" i="7"/>
  <c r="V13" i="7"/>
  <c r="R13" i="7"/>
  <c r="Q13" i="7"/>
  <c r="P13" i="7"/>
  <c r="O13" i="7"/>
  <c r="U13" i="7" s="1"/>
  <c r="N13" i="7"/>
  <c r="W13" i="7" s="1"/>
  <c r="M13" i="7"/>
  <c r="H13" i="7" s="1"/>
  <c r="G13" i="7"/>
  <c r="BK12" i="7"/>
  <c r="R12" i="7" s="1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K12" i="7"/>
  <c r="AJ12" i="7"/>
  <c r="AI12" i="7"/>
  <c r="AH12" i="7"/>
  <c r="AG12" i="7"/>
  <c r="AF12" i="7"/>
  <c r="AE12" i="7"/>
  <c r="AD12" i="7"/>
  <c r="AC12" i="7"/>
  <c r="AB12" i="7"/>
  <c r="AA12" i="7"/>
  <c r="Y12" i="7"/>
  <c r="L12" i="7"/>
  <c r="K12" i="7"/>
  <c r="F12" i="7"/>
  <c r="E12" i="7"/>
  <c r="W11" i="7"/>
  <c r="V11" i="7"/>
  <c r="S11" i="7"/>
  <c r="R11" i="7"/>
  <c r="Q11" i="7"/>
  <c r="P11" i="7"/>
  <c r="O11" i="7"/>
  <c r="X11" i="7" s="1"/>
  <c r="N11" i="7"/>
  <c r="T11" i="7" s="1"/>
  <c r="M11" i="7"/>
  <c r="H11" i="7"/>
  <c r="G11" i="7"/>
  <c r="W10" i="7"/>
  <c r="R10" i="7"/>
  <c r="Q10" i="7"/>
  <c r="P10" i="7"/>
  <c r="O10" i="7"/>
  <c r="N10" i="7"/>
  <c r="T10" i="7" s="1"/>
  <c r="M10" i="7"/>
  <c r="V10" i="7" s="1"/>
  <c r="I10" i="7"/>
  <c r="S10" i="7" s="1"/>
  <c r="X9" i="7"/>
  <c r="V9" i="7"/>
  <c r="U9" i="7"/>
  <c r="R9" i="7"/>
  <c r="Q9" i="7"/>
  <c r="P9" i="7"/>
  <c r="O9" i="7"/>
  <c r="N9" i="7"/>
  <c r="M9" i="7"/>
  <c r="S9" i="7" s="1"/>
  <c r="H9" i="7"/>
  <c r="G9" i="7"/>
  <c r="V8" i="7"/>
  <c r="T8" i="7"/>
  <c r="S8" i="7"/>
  <c r="R8" i="7"/>
  <c r="Q8" i="7"/>
  <c r="P8" i="7"/>
  <c r="O8" i="7"/>
  <c r="X8" i="7" s="1"/>
  <c r="N8" i="7"/>
  <c r="W8" i="7" s="1"/>
  <c r="M8" i="7"/>
  <c r="H8" i="7"/>
  <c r="G8" i="7"/>
  <c r="X7" i="7"/>
  <c r="W7" i="7"/>
  <c r="T7" i="7"/>
  <c r="R7" i="7"/>
  <c r="Q7" i="7"/>
  <c r="P7" i="7"/>
  <c r="O7" i="7"/>
  <c r="U7" i="7" s="1"/>
  <c r="N7" i="7"/>
  <c r="M7" i="7"/>
  <c r="V7" i="7" s="1"/>
  <c r="H7" i="7"/>
  <c r="G7" i="7"/>
  <c r="X6" i="7"/>
  <c r="V6" i="7"/>
  <c r="R6" i="7"/>
  <c r="Q6" i="7"/>
  <c r="P6" i="7"/>
  <c r="O6" i="7"/>
  <c r="U6" i="7" s="1"/>
  <c r="N6" i="7"/>
  <c r="W6" i="7" s="1"/>
  <c r="M6" i="7"/>
  <c r="H6" i="7" s="1"/>
  <c r="G6" i="7"/>
  <c r="S5" i="7"/>
  <c r="R5" i="7"/>
  <c r="Q5" i="7"/>
  <c r="P5" i="7"/>
  <c r="O5" i="7"/>
  <c r="N5" i="7"/>
  <c r="M5" i="7"/>
  <c r="M4" i="7" s="1"/>
  <c r="BK4" i="7"/>
  <c r="BJ4" i="7"/>
  <c r="Q4" i="7" s="1"/>
  <c r="BI4" i="7"/>
  <c r="BH4" i="7"/>
  <c r="BH3" i="7" s="1"/>
  <c r="BG4" i="7"/>
  <c r="BG3" i="7" s="1"/>
  <c r="BF4" i="7"/>
  <c r="BE4" i="7"/>
  <c r="BD4" i="7"/>
  <c r="BC4" i="7"/>
  <c r="BB4" i="7"/>
  <c r="BA4" i="7"/>
  <c r="AZ4" i="7"/>
  <c r="AZ3" i="7" s="1"/>
  <c r="AY4" i="7"/>
  <c r="AY3" i="7" s="1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H3" i="7" s="1"/>
  <c r="AG4" i="7"/>
  <c r="AF4" i="7"/>
  <c r="AE4" i="7"/>
  <c r="AD4" i="7"/>
  <c r="AC4" i="7"/>
  <c r="AB4" i="7"/>
  <c r="AB3" i="7" s="1"/>
  <c r="AA4" i="7"/>
  <c r="Z4" i="7"/>
  <c r="Y4" i="7"/>
  <c r="P4" i="7" s="1"/>
  <c r="O4" i="7"/>
  <c r="L4" i="7"/>
  <c r="J4" i="7"/>
  <c r="I4" i="7"/>
  <c r="G4" i="7" s="1"/>
  <c r="F4" i="7"/>
  <c r="F190" i="7" s="1"/>
  <c r="E4" i="7"/>
  <c r="BD3" i="7"/>
  <c r="F3" i="7"/>
  <c r="AL191" i="6"/>
  <c r="AF191" i="6"/>
  <c r="F191" i="6" s="1"/>
  <c r="Z191" i="6"/>
  <c r="E191" i="6" s="1"/>
  <c r="X187" i="6"/>
  <c r="W187" i="6"/>
  <c r="U187" i="6"/>
  <c r="T187" i="6"/>
  <c r="R187" i="6"/>
  <c r="Q187" i="6"/>
  <c r="P187" i="6"/>
  <c r="O187" i="6"/>
  <c r="N187" i="6"/>
  <c r="M187" i="6"/>
  <c r="V187" i="6" s="1"/>
  <c r="H187" i="6"/>
  <c r="G187" i="6"/>
  <c r="X186" i="6"/>
  <c r="V186" i="6"/>
  <c r="S186" i="6"/>
  <c r="R186" i="6"/>
  <c r="Q186" i="6"/>
  <c r="P186" i="6"/>
  <c r="O186" i="6"/>
  <c r="U186" i="6" s="1"/>
  <c r="U183" i="6" s="1"/>
  <c r="N186" i="6"/>
  <c r="W186" i="6" s="1"/>
  <c r="M186" i="6"/>
  <c r="H186" i="6" s="1"/>
  <c r="G186" i="6"/>
  <c r="X185" i="6"/>
  <c r="V185" i="6"/>
  <c r="U185" i="6"/>
  <c r="R185" i="6"/>
  <c r="Q185" i="6"/>
  <c r="P185" i="6"/>
  <c r="O185" i="6"/>
  <c r="N185" i="6"/>
  <c r="M185" i="6"/>
  <c r="S185" i="6" s="1"/>
  <c r="X184" i="6"/>
  <c r="W184" i="6"/>
  <c r="U184" i="6"/>
  <c r="T184" i="6"/>
  <c r="R184" i="6"/>
  <c r="Q184" i="6"/>
  <c r="P184" i="6"/>
  <c r="O184" i="6"/>
  <c r="N184" i="6"/>
  <c r="M184" i="6"/>
  <c r="V184" i="6" s="1"/>
  <c r="H184" i="6"/>
  <c r="G184" i="6"/>
  <c r="BK183" i="6"/>
  <c r="BJ183" i="6"/>
  <c r="BI183" i="6"/>
  <c r="P183" i="6" s="1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Q183" i="6" s="1"/>
  <c r="AB183" i="6"/>
  <c r="AA183" i="6"/>
  <c r="Z183" i="6"/>
  <c r="Y183" i="6"/>
  <c r="O183" i="6"/>
  <c r="X183" i="6" s="1"/>
  <c r="M183" i="6"/>
  <c r="V183" i="6" s="1"/>
  <c r="L183" i="6"/>
  <c r="K183" i="6"/>
  <c r="J183" i="6"/>
  <c r="I183" i="6"/>
  <c r="G183" i="6"/>
  <c r="F183" i="6"/>
  <c r="E183" i="6"/>
  <c r="X182" i="6"/>
  <c r="U182" i="6"/>
  <c r="S182" i="6"/>
  <c r="R182" i="6"/>
  <c r="Q182" i="6"/>
  <c r="P182" i="6"/>
  <c r="O182" i="6"/>
  <c r="N182" i="6"/>
  <c r="W182" i="6" s="1"/>
  <c r="M182" i="6"/>
  <c r="V182" i="6" s="1"/>
  <c r="G182" i="6"/>
  <c r="W181" i="6"/>
  <c r="V181" i="6"/>
  <c r="T181" i="6"/>
  <c r="S181" i="6"/>
  <c r="R181" i="6"/>
  <c r="Q181" i="6"/>
  <c r="P181" i="6"/>
  <c r="O181" i="6"/>
  <c r="X181" i="6" s="1"/>
  <c r="N181" i="6"/>
  <c r="M181" i="6"/>
  <c r="W180" i="6"/>
  <c r="U180" i="6"/>
  <c r="T180" i="6"/>
  <c r="R180" i="6"/>
  <c r="Q180" i="6"/>
  <c r="P180" i="6"/>
  <c r="O180" i="6"/>
  <c r="X180" i="6" s="1"/>
  <c r="N180" i="6"/>
  <c r="M180" i="6"/>
  <c r="W179" i="6"/>
  <c r="V179" i="6"/>
  <c r="T179" i="6"/>
  <c r="S179" i="6"/>
  <c r="R179" i="6"/>
  <c r="Q179" i="6"/>
  <c r="P179" i="6"/>
  <c r="O179" i="6"/>
  <c r="X179" i="6" s="1"/>
  <c r="N179" i="6"/>
  <c r="M179" i="6"/>
  <c r="W178" i="6"/>
  <c r="U178" i="6"/>
  <c r="T178" i="6"/>
  <c r="R178" i="6"/>
  <c r="Q178" i="6"/>
  <c r="P178" i="6"/>
  <c r="O178" i="6"/>
  <c r="O176" i="6" s="1"/>
  <c r="N178" i="6"/>
  <c r="M178" i="6"/>
  <c r="G178" i="6"/>
  <c r="X177" i="6"/>
  <c r="U177" i="6"/>
  <c r="S177" i="6"/>
  <c r="R177" i="6"/>
  <c r="Q177" i="6"/>
  <c r="P177" i="6"/>
  <c r="O177" i="6"/>
  <c r="N177" i="6"/>
  <c r="W177" i="6" s="1"/>
  <c r="M177" i="6"/>
  <c r="G177" i="6"/>
  <c r="BK176" i="6"/>
  <c r="BJ176" i="6"/>
  <c r="Q176" i="6" s="1"/>
  <c r="BI176" i="6"/>
  <c r="BI168" i="6" s="1"/>
  <c r="BH176" i="6"/>
  <c r="BG176" i="6"/>
  <c r="BF176" i="6"/>
  <c r="BE176" i="6"/>
  <c r="BD176" i="6"/>
  <c r="BC176" i="6"/>
  <c r="BB176" i="6"/>
  <c r="BA176" i="6"/>
  <c r="BA168" i="6" s="1"/>
  <c r="AZ176" i="6"/>
  <c r="AY176" i="6"/>
  <c r="AX176" i="6"/>
  <c r="AW176" i="6"/>
  <c r="AV176" i="6"/>
  <c r="AU176" i="6"/>
  <c r="AT176" i="6"/>
  <c r="AS176" i="6"/>
  <c r="AS168" i="6" s="1"/>
  <c r="AR176" i="6"/>
  <c r="AQ176" i="6"/>
  <c r="AP176" i="6"/>
  <c r="AO176" i="6"/>
  <c r="AN176" i="6"/>
  <c r="P176" i="6" s="1"/>
  <c r="AM176" i="6"/>
  <c r="AL176" i="6"/>
  <c r="AK176" i="6"/>
  <c r="AK168" i="6" s="1"/>
  <c r="AJ176" i="6"/>
  <c r="AI176" i="6"/>
  <c r="AH176" i="6"/>
  <c r="AG176" i="6"/>
  <c r="AF176" i="6"/>
  <c r="AE176" i="6"/>
  <c r="AD176" i="6"/>
  <c r="R176" i="6" s="1"/>
  <c r="AC176" i="6"/>
  <c r="AC168" i="6" s="1"/>
  <c r="AB176" i="6"/>
  <c r="AA176" i="6"/>
  <c r="Z176" i="6"/>
  <c r="Y176" i="6"/>
  <c r="X176" i="6"/>
  <c r="N176" i="6"/>
  <c r="W176" i="6" s="1"/>
  <c r="L176" i="6"/>
  <c r="K176" i="6"/>
  <c r="J176" i="6"/>
  <c r="I176" i="6"/>
  <c r="G176" i="6"/>
  <c r="F176" i="6"/>
  <c r="E176" i="6"/>
  <c r="E168" i="6" s="1"/>
  <c r="V175" i="6"/>
  <c r="T175" i="6"/>
  <c r="S175" i="6"/>
  <c r="R175" i="6"/>
  <c r="Q175" i="6"/>
  <c r="P175" i="6"/>
  <c r="O175" i="6"/>
  <c r="X175" i="6" s="1"/>
  <c r="N175" i="6"/>
  <c r="W175" i="6" s="1"/>
  <c r="M175" i="6"/>
  <c r="H175" i="6"/>
  <c r="G175" i="6"/>
  <c r="X174" i="6"/>
  <c r="W174" i="6"/>
  <c r="U174" i="6"/>
  <c r="T174" i="6"/>
  <c r="R174" i="6"/>
  <c r="Q174" i="6"/>
  <c r="P174" i="6"/>
  <c r="O174" i="6"/>
  <c r="N174" i="6"/>
  <c r="M174" i="6"/>
  <c r="V174" i="6" s="1"/>
  <c r="H174" i="6"/>
  <c r="G174" i="6"/>
  <c r="X173" i="6"/>
  <c r="V173" i="6"/>
  <c r="S173" i="6"/>
  <c r="R173" i="6"/>
  <c r="Q173" i="6"/>
  <c r="P173" i="6"/>
  <c r="O173" i="6"/>
  <c r="U173" i="6" s="1"/>
  <c r="N173" i="6"/>
  <c r="M173" i="6"/>
  <c r="H173" i="6" s="1"/>
  <c r="G173" i="6"/>
  <c r="X172" i="6"/>
  <c r="V172" i="6"/>
  <c r="U172" i="6"/>
  <c r="T172" i="6"/>
  <c r="R172" i="6"/>
  <c r="Q172" i="6"/>
  <c r="P172" i="6"/>
  <c r="O172" i="6"/>
  <c r="N172" i="6"/>
  <c r="M172" i="6"/>
  <c r="S172" i="6" s="1"/>
  <c r="H172" i="6"/>
  <c r="G172" i="6"/>
  <c r="N171" i="6"/>
  <c r="H171" i="6"/>
  <c r="G171" i="6"/>
  <c r="N170" i="6"/>
  <c r="H170" i="6"/>
  <c r="G170" i="6"/>
  <c r="BK169" i="6"/>
  <c r="BJ169" i="6"/>
  <c r="BI169" i="6"/>
  <c r="BH169" i="6"/>
  <c r="BG169" i="6"/>
  <c r="BG168" i="6" s="1"/>
  <c r="BF169" i="6"/>
  <c r="BE169" i="6"/>
  <c r="BE168" i="6" s="1"/>
  <c r="BD169" i="6"/>
  <c r="BC169" i="6"/>
  <c r="BC168" i="6" s="1"/>
  <c r="BB169" i="6"/>
  <c r="BA169" i="6"/>
  <c r="AZ169" i="6"/>
  <c r="AY169" i="6"/>
  <c r="AY168" i="6" s="1"/>
  <c r="AX169" i="6"/>
  <c r="AW169" i="6"/>
  <c r="AW168" i="6" s="1"/>
  <c r="AV169" i="6"/>
  <c r="AU169" i="6"/>
  <c r="AU168" i="6" s="1"/>
  <c r="AT169" i="6"/>
  <c r="AS169" i="6"/>
  <c r="AR169" i="6"/>
  <c r="AQ169" i="6"/>
  <c r="AQ168" i="6" s="1"/>
  <c r="AP169" i="6"/>
  <c r="AO169" i="6"/>
  <c r="AO168" i="6" s="1"/>
  <c r="AN169" i="6"/>
  <c r="AM169" i="6"/>
  <c r="AM168" i="6" s="1"/>
  <c r="AL169" i="6"/>
  <c r="AK169" i="6"/>
  <c r="AJ169" i="6"/>
  <c r="AI169" i="6"/>
  <c r="AI168" i="6" s="1"/>
  <c r="AI159" i="6" s="1"/>
  <c r="AH169" i="6"/>
  <c r="AG169" i="6"/>
  <c r="AG168" i="6" s="1"/>
  <c r="AF169" i="6"/>
  <c r="AE169" i="6"/>
  <c r="AE168" i="6" s="1"/>
  <c r="AD169" i="6"/>
  <c r="AC169" i="6"/>
  <c r="AB169" i="6"/>
  <c r="AA169" i="6"/>
  <c r="AA168" i="6" s="1"/>
  <c r="Z169" i="6"/>
  <c r="Y169" i="6"/>
  <c r="O169" i="6"/>
  <c r="L169" i="6"/>
  <c r="K169" i="6"/>
  <c r="K168" i="6" s="1"/>
  <c r="J169" i="6"/>
  <c r="I169" i="6"/>
  <c r="I168" i="6" s="1"/>
  <c r="F169" i="6"/>
  <c r="E169" i="6"/>
  <c r="BJ168" i="6"/>
  <c r="BH168" i="6"/>
  <c r="BF168" i="6"/>
  <c r="BB168" i="6"/>
  <c r="AZ168" i="6"/>
  <c r="AX168" i="6"/>
  <c r="AT168" i="6"/>
  <c r="AR168" i="6"/>
  <c r="AP168" i="6"/>
  <c r="AL168" i="6"/>
  <c r="AJ168" i="6"/>
  <c r="AH168" i="6"/>
  <c r="AD168" i="6"/>
  <c r="AB168" i="6"/>
  <c r="Z168" i="6"/>
  <c r="L168" i="6"/>
  <c r="J168" i="6"/>
  <c r="F168" i="6"/>
  <c r="X167" i="6"/>
  <c r="V167" i="6"/>
  <c r="S167" i="6"/>
  <c r="R167" i="6"/>
  <c r="Q167" i="6"/>
  <c r="P167" i="6"/>
  <c r="O167" i="6"/>
  <c r="U167" i="6" s="1"/>
  <c r="N167" i="6"/>
  <c r="H167" i="6"/>
  <c r="G167" i="6"/>
  <c r="W166" i="6"/>
  <c r="T166" i="6"/>
  <c r="S166" i="6"/>
  <c r="S165" i="6" s="1"/>
  <c r="R166" i="6"/>
  <c r="Q166" i="6"/>
  <c r="P166" i="6"/>
  <c r="O166" i="6"/>
  <c r="U166" i="6" s="1"/>
  <c r="U165" i="6" s="1"/>
  <c r="N166" i="6"/>
  <c r="M166" i="6"/>
  <c r="G166" i="6"/>
  <c r="BK165" i="6"/>
  <c r="BJ165" i="6"/>
  <c r="BI165" i="6"/>
  <c r="BH165" i="6"/>
  <c r="BG165" i="6"/>
  <c r="BF165" i="6"/>
  <c r="BF160" i="6" s="1"/>
  <c r="BF159" i="6" s="1"/>
  <c r="BE165" i="6"/>
  <c r="BD165" i="6"/>
  <c r="BC165" i="6"/>
  <c r="BB165" i="6"/>
  <c r="BA165" i="6"/>
  <c r="AZ165" i="6"/>
  <c r="AY165" i="6"/>
  <c r="AX165" i="6"/>
  <c r="AX160" i="6" s="1"/>
  <c r="AX159" i="6" s="1"/>
  <c r="AW165" i="6"/>
  <c r="AV165" i="6"/>
  <c r="AU165" i="6"/>
  <c r="AT165" i="6"/>
  <c r="AS165" i="6"/>
  <c r="AR165" i="6"/>
  <c r="AQ165" i="6"/>
  <c r="AP165" i="6"/>
  <c r="AP160" i="6" s="1"/>
  <c r="AP159" i="6" s="1"/>
  <c r="AO165" i="6"/>
  <c r="AN165" i="6"/>
  <c r="AM165" i="6"/>
  <c r="AL165" i="6"/>
  <c r="AK165" i="6"/>
  <c r="AJ165" i="6"/>
  <c r="R165" i="6" s="1"/>
  <c r="AI165" i="6"/>
  <c r="AH165" i="6"/>
  <c r="AH160" i="6" s="1"/>
  <c r="AH159" i="6" s="1"/>
  <c r="AG165" i="6"/>
  <c r="AF165" i="6"/>
  <c r="AE165" i="6"/>
  <c r="AD165" i="6"/>
  <c r="AC165" i="6"/>
  <c r="AB165" i="6"/>
  <c r="P165" i="6" s="1"/>
  <c r="AA165" i="6"/>
  <c r="Z165" i="6"/>
  <c r="Z160" i="6" s="1"/>
  <c r="Z159" i="6" s="1"/>
  <c r="Y165" i="6"/>
  <c r="L165" i="6"/>
  <c r="K165" i="6"/>
  <c r="J165" i="6"/>
  <c r="I165" i="6"/>
  <c r="G165" i="6" s="1"/>
  <c r="F165" i="6"/>
  <c r="E165" i="6"/>
  <c r="X164" i="6"/>
  <c r="V164" i="6"/>
  <c r="U164" i="6"/>
  <c r="T164" i="6"/>
  <c r="R164" i="6"/>
  <c r="Q164" i="6"/>
  <c r="P164" i="6"/>
  <c r="O164" i="6"/>
  <c r="N164" i="6"/>
  <c r="W164" i="6" s="1"/>
  <c r="M164" i="6"/>
  <c r="S164" i="6" s="1"/>
  <c r="H164" i="6"/>
  <c r="G164" i="6"/>
  <c r="V163" i="6"/>
  <c r="T163" i="6"/>
  <c r="S163" i="6"/>
  <c r="R163" i="6"/>
  <c r="Q163" i="6"/>
  <c r="P163" i="6"/>
  <c r="O163" i="6"/>
  <c r="X163" i="6" s="1"/>
  <c r="N163" i="6"/>
  <c r="M163" i="6"/>
  <c r="H163" i="6"/>
  <c r="G163" i="6"/>
  <c r="X162" i="6"/>
  <c r="W162" i="6"/>
  <c r="U162" i="6"/>
  <c r="T162" i="6"/>
  <c r="R162" i="6"/>
  <c r="Q162" i="6"/>
  <c r="P162" i="6"/>
  <c r="O162" i="6"/>
  <c r="N162" i="6"/>
  <c r="M162" i="6"/>
  <c r="V162" i="6" s="1"/>
  <c r="H162" i="6"/>
  <c r="G162" i="6"/>
  <c r="BK161" i="6"/>
  <c r="BJ161" i="6"/>
  <c r="BJ160" i="6" s="1"/>
  <c r="BI161" i="6"/>
  <c r="BH161" i="6"/>
  <c r="BG161" i="6"/>
  <c r="BF161" i="6"/>
  <c r="BE161" i="6"/>
  <c r="BE160" i="6" s="1"/>
  <c r="BE159" i="6" s="1"/>
  <c r="BD161" i="6"/>
  <c r="BC161" i="6"/>
  <c r="BC160" i="6" s="1"/>
  <c r="BC159" i="6" s="1"/>
  <c r="BB161" i="6"/>
  <c r="BB160" i="6" s="1"/>
  <c r="BA161" i="6"/>
  <c r="BA160" i="6" s="1"/>
  <c r="AZ161" i="6"/>
  <c r="AY161" i="6"/>
  <c r="AX161" i="6"/>
  <c r="AW161" i="6"/>
  <c r="AW160" i="6" s="1"/>
  <c r="AW159" i="6" s="1"/>
  <c r="AV161" i="6"/>
  <c r="AU161" i="6"/>
  <c r="AU160" i="6" s="1"/>
  <c r="AU159" i="6" s="1"/>
  <c r="AT161" i="6"/>
  <c r="AT160" i="6" s="1"/>
  <c r="AS161" i="6"/>
  <c r="AS160" i="6" s="1"/>
  <c r="AS159" i="6" s="1"/>
  <c r="AR161" i="6"/>
  <c r="AQ161" i="6"/>
  <c r="AP161" i="6"/>
  <c r="AO161" i="6"/>
  <c r="AO160" i="6" s="1"/>
  <c r="AO159" i="6" s="1"/>
  <c r="AN161" i="6"/>
  <c r="AM161" i="6"/>
  <c r="AM160" i="6" s="1"/>
  <c r="AM159" i="6" s="1"/>
  <c r="AL161" i="6"/>
  <c r="AL160" i="6" s="1"/>
  <c r="AL159" i="6" s="1"/>
  <c r="AK161" i="6"/>
  <c r="AK160" i="6" s="1"/>
  <c r="AK159" i="6" s="1"/>
  <c r="AJ161" i="6"/>
  <c r="AI161" i="6"/>
  <c r="AH161" i="6"/>
  <c r="AG161" i="6"/>
  <c r="AG160" i="6" s="1"/>
  <c r="AG159" i="6" s="1"/>
  <c r="AF161" i="6"/>
  <c r="AE161" i="6"/>
  <c r="AE160" i="6" s="1"/>
  <c r="AD161" i="6"/>
  <c r="AD160" i="6" s="1"/>
  <c r="AC161" i="6"/>
  <c r="AC160" i="6" s="1"/>
  <c r="AC159" i="6" s="1"/>
  <c r="AB161" i="6"/>
  <c r="AA161" i="6"/>
  <c r="Z161" i="6"/>
  <c r="Y161" i="6"/>
  <c r="Y160" i="6" s="1"/>
  <c r="O161" i="6"/>
  <c r="M161" i="6"/>
  <c r="L161" i="6"/>
  <c r="K161" i="6"/>
  <c r="J161" i="6"/>
  <c r="I161" i="6"/>
  <c r="I160" i="6" s="1"/>
  <c r="F161" i="6"/>
  <c r="F160" i="6" s="1"/>
  <c r="E161" i="6"/>
  <c r="E160" i="6" s="1"/>
  <c r="E159" i="6" s="1"/>
  <c r="BH160" i="6"/>
  <c r="BH159" i="6" s="1"/>
  <c r="BG160" i="6"/>
  <c r="BD160" i="6"/>
  <c r="AZ160" i="6"/>
  <c r="AZ159" i="6" s="1"/>
  <c r="AY160" i="6"/>
  <c r="AV160" i="6"/>
  <c r="AR160" i="6"/>
  <c r="AR159" i="6" s="1"/>
  <c r="AQ160" i="6"/>
  <c r="AN160" i="6"/>
  <c r="AJ160" i="6"/>
  <c r="AJ159" i="6" s="1"/>
  <c r="AI160" i="6"/>
  <c r="AF160" i="6"/>
  <c r="AB160" i="6"/>
  <c r="AB159" i="6" s="1"/>
  <c r="AA160" i="6"/>
  <c r="L160" i="6"/>
  <c r="L159" i="6" s="1"/>
  <c r="K160" i="6"/>
  <c r="J160" i="6"/>
  <c r="J159" i="6" s="1"/>
  <c r="BG159" i="6"/>
  <c r="BA159" i="6"/>
  <c r="AY159" i="6"/>
  <c r="AQ159" i="6"/>
  <c r="AE159" i="6"/>
  <c r="AA159" i="6"/>
  <c r="K159" i="6"/>
  <c r="X158" i="6"/>
  <c r="W158" i="6"/>
  <c r="U158" i="6"/>
  <c r="T158" i="6"/>
  <c r="Q158" i="6"/>
  <c r="P158" i="6"/>
  <c r="N158" i="6"/>
  <c r="M158" i="6"/>
  <c r="G158" i="6"/>
  <c r="U157" i="6"/>
  <c r="T157" i="6"/>
  <c r="R157" i="6"/>
  <c r="Q157" i="6"/>
  <c r="P157" i="6"/>
  <c r="O157" i="6"/>
  <c r="N157" i="6"/>
  <c r="M157" i="6"/>
  <c r="S157" i="6" s="1"/>
  <c r="X156" i="6"/>
  <c r="V156" i="6"/>
  <c r="U156" i="6"/>
  <c r="T156" i="6"/>
  <c r="R156" i="6"/>
  <c r="Q156" i="6"/>
  <c r="P156" i="6"/>
  <c r="O156" i="6"/>
  <c r="N156" i="6"/>
  <c r="W156" i="6" s="1"/>
  <c r="M156" i="6"/>
  <c r="S156" i="6" s="1"/>
  <c r="H156" i="6"/>
  <c r="G156" i="6"/>
  <c r="V155" i="6"/>
  <c r="S155" i="6"/>
  <c r="R155" i="6"/>
  <c r="Q155" i="6"/>
  <c r="P155" i="6"/>
  <c r="O155" i="6"/>
  <c r="N155" i="6"/>
  <c r="T155" i="6" s="1"/>
  <c r="T154" i="6" s="1"/>
  <c r="M155" i="6"/>
  <c r="H155" i="6"/>
  <c r="G155" i="6"/>
  <c r="BK154" i="6"/>
  <c r="BJ154" i="6"/>
  <c r="BI154" i="6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Q154" i="6" s="1"/>
  <c r="AH154" i="6"/>
  <c r="AG154" i="6"/>
  <c r="AF154" i="6"/>
  <c r="AE154" i="6"/>
  <c r="AD154" i="6"/>
  <c r="AC154" i="6"/>
  <c r="AB154" i="6"/>
  <c r="AA154" i="6"/>
  <c r="Z154" i="6"/>
  <c r="Y154" i="6"/>
  <c r="O154" i="6"/>
  <c r="L154" i="6"/>
  <c r="K154" i="6"/>
  <c r="J154" i="6"/>
  <c r="I154" i="6"/>
  <c r="G154" i="6"/>
  <c r="F154" i="6"/>
  <c r="E154" i="6"/>
  <c r="W153" i="6"/>
  <c r="U153" i="6"/>
  <c r="T153" i="6"/>
  <c r="R153" i="6"/>
  <c r="Q153" i="6"/>
  <c r="P153" i="6"/>
  <c r="O153" i="6"/>
  <c r="X153" i="6" s="1"/>
  <c r="N153" i="6"/>
  <c r="M153" i="6"/>
  <c r="S153" i="6" s="1"/>
  <c r="G153" i="6"/>
  <c r="X152" i="6"/>
  <c r="U152" i="6"/>
  <c r="R152" i="6"/>
  <c r="Q152" i="6"/>
  <c r="P152" i="6"/>
  <c r="O152" i="6"/>
  <c r="N152" i="6"/>
  <c r="M152" i="6"/>
  <c r="V152" i="6" s="1"/>
  <c r="W151" i="6"/>
  <c r="U151" i="6"/>
  <c r="U150" i="6" s="1"/>
  <c r="R151" i="6"/>
  <c r="Q151" i="6"/>
  <c r="P151" i="6"/>
  <c r="O151" i="6"/>
  <c r="X151" i="6" s="1"/>
  <c r="N151" i="6"/>
  <c r="T151" i="6" s="1"/>
  <c r="M151" i="6"/>
  <c r="G151" i="6"/>
  <c r="BK150" i="6"/>
  <c r="BJ150" i="6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AB150" i="6"/>
  <c r="AA150" i="6"/>
  <c r="Z150" i="6"/>
  <c r="Y150" i="6"/>
  <c r="P150" i="6" s="1"/>
  <c r="R150" i="6"/>
  <c r="O150" i="6"/>
  <c r="X150" i="6" s="1"/>
  <c r="N150" i="6"/>
  <c r="W150" i="6" s="1"/>
  <c r="L150" i="6"/>
  <c r="K150" i="6"/>
  <c r="J150" i="6"/>
  <c r="I150" i="6"/>
  <c r="G150" i="6"/>
  <c r="F150" i="6"/>
  <c r="E150" i="6"/>
  <c r="X149" i="6"/>
  <c r="V149" i="6"/>
  <c r="S149" i="6"/>
  <c r="R149" i="6"/>
  <c r="Q149" i="6"/>
  <c r="P149" i="6"/>
  <c r="O149" i="6"/>
  <c r="U149" i="6" s="1"/>
  <c r="N149" i="6"/>
  <c r="M149" i="6"/>
  <c r="H149" i="6" s="1"/>
  <c r="G149" i="6"/>
  <c r="R148" i="6"/>
  <c r="Q148" i="6"/>
  <c r="P148" i="6"/>
  <c r="O148" i="6"/>
  <c r="N148" i="6"/>
  <c r="X147" i="6"/>
  <c r="U147" i="6"/>
  <c r="S147" i="6"/>
  <c r="R147" i="6"/>
  <c r="Q147" i="6"/>
  <c r="P147" i="6"/>
  <c r="O147" i="6"/>
  <c r="N147" i="6"/>
  <c r="M147" i="6"/>
  <c r="H147" i="6" s="1"/>
  <c r="G147" i="6"/>
  <c r="V146" i="6"/>
  <c r="S146" i="6"/>
  <c r="S145" i="6" s="1"/>
  <c r="R146" i="6"/>
  <c r="Q146" i="6"/>
  <c r="P146" i="6"/>
  <c r="O146" i="6"/>
  <c r="N146" i="6"/>
  <c r="W146" i="6" s="1"/>
  <c r="M146" i="6"/>
  <c r="H146" i="6"/>
  <c r="G146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Q145" i="6" s="1"/>
  <c r="AE145" i="6"/>
  <c r="AD145" i="6"/>
  <c r="AC145" i="6"/>
  <c r="AB145" i="6"/>
  <c r="P145" i="6" s="1"/>
  <c r="AA145" i="6"/>
  <c r="Z145" i="6"/>
  <c r="Y145" i="6"/>
  <c r="M145" i="6"/>
  <c r="H145" i="6" s="1"/>
  <c r="L145" i="6"/>
  <c r="K145" i="6"/>
  <c r="J145" i="6"/>
  <c r="I145" i="6"/>
  <c r="G145" i="6" s="1"/>
  <c r="F145" i="6"/>
  <c r="E145" i="6"/>
  <c r="AF144" i="6"/>
  <c r="N144" i="6" s="1"/>
  <c r="N140" i="6" s="1"/>
  <c r="P144" i="6"/>
  <c r="O144" i="6"/>
  <c r="T143" i="6"/>
  <c r="R143" i="6"/>
  <c r="Q143" i="6"/>
  <c r="P143" i="6"/>
  <c r="O143" i="6"/>
  <c r="X143" i="6" s="1"/>
  <c r="N143" i="6"/>
  <c r="W143" i="6" s="1"/>
  <c r="M143" i="6"/>
  <c r="S143" i="6" s="1"/>
  <c r="G143" i="6"/>
  <c r="W142" i="6"/>
  <c r="T142" i="6"/>
  <c r="S142" i="6"/>
  <c r="R142" i="6"/>
  <c r="Q142" i="6"/>
  <c r="P142" i="6"/>
  <c r="O142" i="6"/>
  <c r="O140" i="6" s="1"/>
  <c r="N142" i="6"/>
  <c r="M142" i="6"/>
  <c r="V142" i="6" s="1"/>
  <c r="H142" i="6"/>
  <c r="G142" i="6"/>
  <c r="X141" i="6"/>
  <c r="U141" i="6"/>
  <c r="S141" i="6"/>
  <c r="R141" i="6"/>
  <c r="Q141" i="6"/>
  <c r="P141" i="6"/>
  <c r="O141" i="6"/>
  <c r="N141" i="6"/>
  <c r="M141" i="6"/>
  <c r="H141" i="6" s="1"/>
  <c r="G141" i="6"/>
  <c r="BK140" i="6"/>
  <c r="BJ140" i="6"/>
  <c r="BI140" i="6"/>
  <c r="BH140" i="6"/>
  <c r="BG140" i="6"/>
  <c r="BF140" i="6"/>
  <c r="BE140" i="6"/>
  <c r="BD140" i="6"/>
  <c r="BD119" i="6" s="1"/>
  <c r="BD96" i="6" s="1"/>
  <c r="BC140" i="6"/>
  <c r="BB140" i="6"/>
  <c r="BA140" i="6"/>
  <c r="AZ140" i="6"/>
  <c r="AY140" i="6"/>
  <c r="AX140" i="6"/>
  <c r="AW140" i="6"/>
  <c r="AV140" i="6"/>
  <c r="AV119" i="6" s="1"/>
  <c r="AV96" i="6" s="1"/>
  <c r="AU140" i="6"/>
  <c r="AT140" i="6"/>
  <c r="AS140" i="6"/>
  <c r="AR140" i="6"/>
  <c r="AQ140" i="6"/>
  <c r="AP140" i="6"/>
  <c r="AO140" i="6"/>
  <c r="AN140" i="6"/>
  <c r="P140" i="6" s="1"/>
  <c r="AM140" i="6"/>
  <c r="AL140" i="6"/>
  <c r="AK140" i="6"/>
  <c r="AJ140" i="6"/>
  <c r="AI140" i="6"/>
  <c r="AH140" i="6"/>
  <c r="AG140" i="6"/>
  <c r="AF140" i="6"/>
  <c r="AE140" i="6"/>
  <c r="AD140" i="6"/>
  <c r="R140" i="6" s="1"/>
  <c r="AC140" i="6"/>
  <c r="AB140" i="6"/>
  <c r="AA140" i="6"/>
  <c r="Z140" i="6"/>
  <c r="Y140" i="6"/>
  <c r="X140" i="6"/>
  <c r="S140" i="6"/>
  <c r="M140" i="6"/>
  <c r="L140" i="6"/>
  <c r="K140" i="6"/>
  <c r="J140" i="6"/>
  <c r="I140" i="6"/>
  <c r="H140" i="6"/>
  <c r="F140" i="6"/>
  <c r="E140" i="6"/>
  <c r="G140" i="6" s="1"/>
  <c r="V139" i="6"/>
  <c r="T139" i="6"/>
  <c r="S139" i="6"/>
  <c r="R139" i="6"/>
  <c r="Q139" i="6"/>
  <c r="P139" i="6"/>
  <c r="O139" i="6"/>
  <c r="N139" i="6"/>
  <c r="W139" i="6" s="1"/>
  <c r="M139" i="6"/>
  <c r="H139" i="6"/>
  <c r="G139" i="6"/>
  <c r="X138" i="6"/>
  <c r="W138" i="6"/>
  <c r="U138" i="6"/>
  <c r="T138" i="6"/>
  <c r="R138" i="6"/>
  <c r="Q138" i="6"/>
  <c r="P138" i="6"/>
  <c r="O138" i="6"/>
  <c r="N138" i="6"/>
  <c r="M138" i="6"/>
  <c r="H138" i="6"/>
  <c r="G138" i="6"/>
  <c r="AI137" i="6"/>
  <c r="AI136" i="6" s="1"/>
  <c r="AF137" i="6"/>
  <c r="X137" i="6"/>
  <c r="X136" i="6" s="1"/>
  <c r="U137" i="6"/>
  <c r="R137" i="6"/>
  <c r="P137" i="6"/>
  <c r="O137" i="6"/>
  <c r="M137" i="6"/>
  <c r="H137" i="6" s="1"/>
  <c r="G137" i="6"/>
  <c r="BK136" i="6"/>
  <c r="BJ136" i="6"/>
  <c r="BI136" i="6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H136" i="6"/>
  <c r="AG136" i="6"/>
  <c r="R136" i="6" s="1"/>
  <c r="AE136" i="6"/>
  <c r="AD136" i="6"/>
  <c r="AC136" i="6"/>
  <c r="AB136" i="6"/>
  <c r="AA136" i="6"/>
  <c r="Z136" i="6"/>
  <c r="Y136" i="6"/>
  <c r="O136" i="6"/>
  <c r="M136" i="6"/>
  <c r="H136" i="6" s="1"/>
  <c r="L136" i="6"/>
  <c r="K136" i="6"/>
  <c r="J136" i="6"/>
  <c r="I136" i="6"/>
  <c r="G136" i="6" s="1"/>
  <c r="F136" i="6"/>
  <c r="E136" i="6"/>
  <c r="X135" i="6"/>
  <c r="U135" i="6"/>
  <c r="R135" i="6"/>
  <c r="Q135" i="6"/>
  <c r="P135" i="6"/>
  <c r="O135" i="6"/>
  <c r="N135" i="6"/>
  <c r="M135" i="6"/>
  <c r="H135" i="6" s="1"/>
  <c r="G135" i="6"/>
  <c r="V134" i="6"/>
  <c r="S134" i="6"/>
  <c r="R134" i="6"/>
  <c r="Q134" i="6"/>
  <c r="P134" i="6"/>
  <c r="O134" i="6"/>
  <c r="U134" i="6" s="1"/>
  <c r="N134" i="6"/>
  <c r="W134" i="6" s="1"/>
  <c r="M134" i="6"/>
  <c r="H134" i="6"/>
  <c r="G134" i="6"/>
  <c r="U133" i="6"/>
  <c r="R133" i="6"/>
  <c r="Q133" i="6"/>
  <c r="P133" i="6"/>
  <c r="O133" i="6"/>
  <c r="X133" i="6" s="1"/>
  <c r="N133" i="6"/>
  <c r="W133" i="6" s="1"/>
  <c r="M133" i="6"/>
  <c r="S133" i="6" s="1"/>
  <c r="H133" i="6"/>
  <c r="G133" i="6"/>
  <c r="W132" i="6"/>
  <c r="T132" i="6"/>
  <c r="S132" i="6"/>
  <c r="R132" i="6"/>
  <c r="Q132" i="6"/>
  <c r="P132" i="6"/>
  <c r="O132" i="6"/>
  <c r="O130" i="6" s="1"/>
  <c r="N132" i="6"/>
  <c r="M132" i="6"/>
  <c r="V132" i="6" s="1"/>
  <c r="G132" i="6"/>
  <c r="X131" i="6"/>
  <c r="X130" i="6" s="1"/>
  <c r="U131" i="6"/>
  <c r="S131" i="6"/>
  <c r="R131" i="6"/>
  <c r="Q131" i="6"/>
  <c r="P131" i="6"/>
  <c r="O131" i="6"/>
  <c r="N131" i="6"/>
  <c r="N130" i="6" s="1"/>
  <c r="M131" i="6"/>
  <c r="H131" i="6" s="1"/>
  <c r="G131" i="6"/>
  <c r="BK130" i="6"/>
  <c r="BJ130" i="6"/>
  <c r="BI130" i="6"/>
  <c r="P130" i="6" s="1"/>
  <c r="BH130" i="6"/>
  <c r="BG130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AA130" i="6"/>
  <c r="Z130" i="6"/>
  <c r="Y130" i="6"/>
  <c r="R130" i="6"/>
  <c r="M130" i="6"/>
  <c r="H130" i="6" s="1"/>
  <c r="L130" i="6"/>
  <c r="K130" i="6"/>
  <c r="J130" i="6"/>
  <c r="I130" i="6"/>
  <c r="F130" i="6"/>
  <c r="E130" i="6"/>
  <c r="G130" i="6" s="1"/>
  <c r="V129" i="6"/>
  <c r="S129" i="6"/>
  <c r="R129" i="6"/>
  <c r="Q129" i="6"/>
  <c r="P129" i="6"/>
  <c r="O129" i="6"/>
  <c r="N129" i="6"/>
  <c r="W129" i="6" s="1"/>
  <c r="M129" i="6"/>
  <c r="H129" i="6"/>
  <c r="G129" i="6"/>
  <c r="AI128" i="6"/>
  <c r="AI120" i="6" s="1"/>
  <c r="AC128" i="6"/>
  <c r="N128" i="6" s="1"/>
  <c r="T128" i="6" s="1"/>
  <c r="S128" i="6"/>
  <c r="R128" i="6"/>
  <c r="Q128" i="6"/>
  <c r="P128" i="6"/>
  <c r="O128" i="6"/>
  <c r="U128" i="6" s="1"/>
  <c r="M128" i="6"/>
  <c r="W127" i="6"/>
  <c r="U127" i="6"/>
  <c r="T127" i="6"/>
  <c r="R127" i="6"/>
  <c r="Q127" i="6"/>
  <c r="P127" i="6"/>
  <c r="O127" i="6"/>
  <c r="X127" i="6" s="1"/>
  <c r="N127" i="6"/>
  <c r="M127" i="6"/>
  <c r="V127" i="6" s="1"/>
  <c r="H127" i="6"/>
  <c r="G127" i="6"/>
  <c r="X126" i="6"/>
  <c r="U126" i="6"/>
  <c r="R126" i="6"/>
  <c r="Q126" i="6"/>
  <c r="P126" i="6"/>
  <c r="O126" i="6"/>
  <c r="N126" i="6"/>
  <c r="M126" i="6"/>
  <c r="H126" i="6" s="1"/>
  <c r="G126" i="6"/>
  <c r="V125" i="6"/>
  <c r="S125" i="6"/>
  <c r="R125" i="6"/>
  <c r="Q125" i="6"/>
  <c r="P125" i="6"/>
  <c r="O125" i="6"/>
  <c r="U125" i="6" s="1"/>
  <c r="N125" i="6"/>
  <c r="M125" i="6"/>
  <c r="J125" i="6"/>
  <c r="T125" i="6" s="1"/>
  <c r="H125" i="6"/>
  <c r="G125" i="6"/>
  <c r="U124" i="6"/>
  <c r="S124" i="6"/>
  <c r="R124" i="6"/>
  <c r="Q124" i="6"/>
  <c r="P124" i="6"/>
  <c r="O124" i="6"/>
  <c r="X124" i="6" s="1"/>
  <c r="N124" i="6"/>
  <c r="T124" i="6" s="1"/>
  <c r="M124" i="6"/>
  <c r="H124" i="6" s="1"/>
  <c r="G124" i="6"/>
  <c r="X123" i="6"/>
  <c r="V123" i="6"/>
  <c r="U123" i="6"/>
  <c r="T123" i="6"/>
  <c r="S123" i="6"/>
  <c r="R123" i="6"/>
  <c r="Q123" i="6"/>
  <c r="P123" i="6"/>
  <c r="O123" i="6"/>
  <c r="N123" i="6"/>
  <c r="W123" i="6" s="1"/>
  <c r="M123" i="6"/>
  <c r="H123" i="6"/>
  <c r="G123" i="6"/>
  <c r="V122" i="6"/>
  <c r="T122" i="6"/>
  <c r="S122" i="6"/>
  <c r="R122" i="6"/>
  <c r="Q122" i="6"/>
  <c r="P122" i="6"/>
  <c r="O122" i="6"/>
  <c r="N122" i="6"/>
  <c r="W122" i="6" s="1"/>
  <c r="M122" i="6"/>
  <c r="H122" i="6"/>
  <c r="G122" i="6"/>
  <c r="X121" i="6"/>
  <c r="W121" i="6"/>
  <c r="U121" i="6"/>
  <c r="T121" i="6"/>
  <c r="R121" i="6"/>
  <c r="Q121" i="6"/>
  <c r="P121" i="6"/>
  <c r="O121" i="6"/>
  <c r="N121" i="6"/>
  <c r="M121" i="6"/>
  <c r="H121" i="6"/>
  <c r="G121" i="6"/>
  <c r="BK120" i="6"/>
  <c r="BJ120" i="6"/>
  <c r="BI120" i="6"/>
  <c r="BI119" i="6" s="1"/>
  <c r="BH120" i="6"/>
  <c r="BH119" i="6" s="1"/>
  <c r="BH96" i="6" s="1"/>
  <c r="BG120" i="6"/>
  <c r="BF120" i="6"/>
  <c r="BE120" i="6"/>
  <c r="BE119" i="6" s="1"/>
  <c r="BD120" i="6"/>
  <c r="BC120" i="6"/>
  <c r="BB120" i="6"/>
  <c r="BA120" i="6"/>
  <c r="BA119" i="6" s="1"/>
  <c r="AZ120" i="6"/>
  <c r="AZ119" i="6" s="1"/>
  <c r="AZ96" i="6" s="1"/>
  <c r="AY120" i="6"/>
  <c r="AX120" i="6"/>
  <c r="AW120" i="6"/>
  <c r="AW119" i="6" s="1"/>
  <c r="AV120" i="6"/>
  <c r="AU120" i="6"/>
  <c r="AT120" i="6"/>
  <c r="AS120" i="6"/>
  <c r="R120" i="6" s="1"/>
  <c r="R119" i="6" s="1"/>
  <c r="AR120" i="6"/>
  <c r="AR119" i="6" s="1"/>
  <c r="AR96" i="6" s="1"/>
  <c r="AQ120" i="6"/>
  <c r="AP120" i="6"/>
  <c r="AO120" i="6"/>
  <c r="AO119" i="6" s="1"/>
  <c r="AN120" i="6"/>
  <c r="AN119" i="6" s="1"/>
  <c r="AN96" i="6" s="1"/>
  <c r="AM120" i="6"/>
  <c r="AL120" i="6"/>
  <c r="AK120" i="6"/>
  <c r="AK119" i="6" s="1"/>
  <c r="AJ120" i="6"/>
  <c r="AJ119" i="6" s="1"/>
  <c r="AJ96" i="6" s="1"/>
  <c r="AH120" i="6"/>
  <c r="AH119" i="6" s="1"/>
  <c r="AH96" i="6" s="1"/>
  <c r="AG120" i="6"/>
  <c r="AF120" i="6"/>
  <c r="AE120" i="6"/>
  <c r="AD120" i="6"/>
  <c r="AB120" i="6"/>
  <c r="AB119" i="6" s="1"/>
  <c r="AB96" i="6" s="1"/>
  <c r="AA120" i="6"/>
  <c r="Z120" i="6"/>
  <c r="Z119" i="6" s="1"/>
  <c r="Z96" i="6" s="1"/>
  <c r="Y120" i="6"/>
  <c r="P120" i="6"/>
  <c r="L120" i="6"/>
  <c r="L119" i="6" s="1"/>
  <c r="L96" i="6" s="1"/>
  <c r="K120" i="6"/>
  <c r="J120" i="6"/>
  <c r="J119" i="6" s="1"/>
  <c r="J96" i="6" s="1"/>
  <c r="I120" i="6"/>
  <c r="G120" i="6"/>
  <c r="F120" i="6"/>
  <c r="E120" i="6"/>
  <c r="BK119" i="6"/>
  <c r="BJ119" i="6"/>
  <c r="BG119" i="6"/>
  <c r="BF119" i="6"/>
  <c r="BC119" i="6"/>
  <c r="BB119" i="6"/>
  <c r="AY119" i="6"/>
  <c r="AX119" i="6"/>
  <c r="AU119" i="6"/>
  <c r="AT119" i="6"/>
  <c r="AQ119" i="6"/>
  <c r="AP119" i="6"/>
  <c r="AM119" i="6"/>
  <c r="AL119" i="6"/>
  <c r="AI119" i="6"/>
  <c r="AG119" i="6"/>
  <c r="AE119" i="6"/>
  <c r="AD119" i="6"/>
  <c r="AA119" i="6"/>
  <c r="Y119" i="6"/>
  <c r="K119" i="6"/>
  <c r="I119" i="6"/>
  <c r="F119" i="6"/>
  <c r="E119" i="6"/>
  <c r="W118" i="6"/>
  <c r="S118" i="6"/>
  <c r="R118" i="6"/>
  <c r="Q118" i="6"/>
  <c r="P118" i="6"/>
  <c r="O118" i="6"/>
  <c r="U118" i="6" s="1"/>
  <c r="N118" i="6"/>
  <c r="T118" i="6" s="1"/>
  <c r="M118" i="6"/>
  <c r="V118" i="6" s="1"/>
  <c r="G118" i="6"/>
  <c r="S117" i="6"/>
  <c r="R117" i="6"/>
  <c r="Q117" i="6"/>
  <c r="P117" i="6"/>
  <c r="O117" i="6"/>
  <c r="U117" i="6" s="1"/>
  <c r="N117" i="6"/>
  <c r="T117" i="6" s="1"/>
  <c r="M117" i="6"/>
  <c r="V117" i="6" s="1"/>
  <c r="W116" i="6"/>
  <c r="S116" i="6"/>
  <c r="R116" i="6"/>
  <c r="Q116" i="6"/>
  <c r="P116" i="6"/>
  <c r="O116" i="6"/>
  <c r="U116" i="6" s="1"/>
  <c r="N116" i="6"/>
  <c r="T116" i="6" s="1"/>
  <c r="T114" i="6" s="1"/>
  <c r="M116" i="6"/>
  <c r="V116" i="6" s="1"/>
  <c r="G116" i="6"/>
  <c r="W115" i="6"/>
  <c r="U115" i="6"/>
  <c r="T115" i="6"/>
  <c r="R115" i="6"/>
  <c r="Q115" i="6"/>
  <c r="P115" i="6"/>
  <c r="O115" i="6"/>
  <c r="O114" i="6" s="1"/>
  <c r="X114" i="6" s="1"/>
  <c r="N115" i="6"/>
  <c r="M115" i="6"/>
  <c r="H115" i="6" s="1"/>
  <c r="G115" i="6"/>
  <c r="BK114" i="6"/>
  <c r="BJ114" i="6"/>
  <c r="Q114" i="6" s="1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P114" i="6" s="1"/>
  <c r="AA114" i="6"/>
  <c r="Z114" i="6"/>
  <c r="Y114" i="6"/>
  <c r="R114" i="6"/>
  <c r="N114" i="6"/>
  <c r="W114" i="6" s="1"/>
  <c r="L114" i="6"/>
  <c r="J114" i="6"/>
  <c r="I114" i="6"/>
  <c r="G114" i="6" s="1"/>
  <c r="F114" i="6"/>
  <c r="E114" i="6"/>
  <c r="W113" i="6"/>
  <c r="U113" i="6"/>
  <c r="T113" i="6"/>
  <c r="R113" i="6"/>
  <c r="Q113" i="6"/>
  <c r="P113" i="6"/>
  <c r="O113" i="6"/>
  <c r="X113" i="6" s="1"/>
  <c r="N113" i="6"/>
  <c r="M113" i="6"/>
  <c r="H113" i="6" s="1"/>
  <c r="G113" i="6"/>
  <c r="W112" i="6"/>
  <c r="S112" i="6"/>
  <c r="R112" i="6"/>
  <c r="Q112" i="6"/>
  <c r="P112" i="6"/>
  <c r="O112" i="6"/>
  <c r="X112" i="6" s="1"/>
  <c r="N112" i="6"/>
  <c r="T112" i="6" s="1"/>
  <c r="M112" i="6"/>
  <c r="V112" i="6" s="1"/>
  <c r="G112" i="6"/>
  <c r="W111" i="6"/>
  <c r="U111" i="6"/>
  <c r="T111" i="6"/>
  <c r="R111" i="6"/>
  <c r="Q111" i="6"/>
  <c r="P111" i="6"/>
  <c r="O111" i="6"/>
  <c r="X111" i="6" s="1"/>
  <c r="N111" i="6"/>
  <c r="M111" i="6"/>
  <c r="V111" i="6" s="1"/>
  <c r="G111" i="6"/>
  <c r="W110" i="6"/>
  <c r="S110" i="6"/>
  <c r="R110" i="6"/>
  <c r="Q110" i="6"/>
  <c r="P110" i="6"/>
  <c r="O110" i="6"/>
  <c r="U110" i="6" s="1"/>
  <c r="N110" i="6"/>
  <c r="T110" i="6" s="1"/>
  <c r="M110" i="6"/>
  <c r="V110" i="6" s="1"/>
  <c r="G110" i="6"/>
  <c r="W109" i="6"/>
  <c r="U109" i="6"/>
  <c r="T109" i="6"/>
  <c r="R109" i="6"/>
  <c r="Q109" i="6"/>
  <c r="P109" i="6"/>
  <c r="O109" i="6"/>
  <c r="X109" i="6" s="1"/>
  <c r="N109" i="6"/>
  <c r="M109" i="6"/>
  <c r="H109" i="6" s="1"/>
  <c r="G109" i="6"/>
  <c r="W108" i="6"/>
  <c r="S108" i="6"/>
  <c r="R108" i="6"/>
  <c r="Q108" i="6"/>
  <c r="P108" i="6"/>
  <c r="O108" i="6"/>
  <c r="X108" i="6" s="1"/>
  <c r="N108" i="6"/>
  <c r="T108" i="6" s="1"/>
  <c r="M108" i="6"/>
  <c r="V108" i="6" s="1"/>
  <c r="G108" i="6"/>
  <c r="W107" i="6"/>
  <c r="U107" i="6"/>
  <c r="T107" i="6"/>
  <c r="R107" i="6"/>
  <c r="Q107" i="6"/>
  <c r="P107" i="6"/>
  <c r="O107" i="6"/>
  <c r="X107" i="6" s="1"/>
  <c r="N107" i="6"/>
  <c r="M107" i="6"/>
  <c r="V107" i="6" s="1"/>
  <c r="G107" i="6"/>
  <c r="W106" i="6"/>
  <c r="S106" i="6"/>
  <c r="R106" i="6"/>
  <c r="Q106" i="6"/>
  <c r="P106" i="6"/>
  <c r="O106" i="6"/>
  <c r="U106" i="6" s="1"/>
  <c r="N106" i="6"/>
  <c r="T106" i="6" s="1"/>
  <c r="M106" i="6"/>
  <c r="V106" i="6" s="1"/>
  <c r="G106" i="6"/>
  <c r="W105" i="6"/>
  <c r="U105" i="6"/>
  <c r="T105" i="6"/>
  <c r="R105" i="6"/>
  <c r="Q105" i="6"/>
  <c r="P105" i="6"/>
  <c r="O105" i="6"/>
  <c r="X105" i="6" s="1"/>
  <c r="N105" i="6"/>
  <c r="M105" i="6"/>
  <c r="H105" i="6" s="1"/>
  <c r="G105" i="6"/>
  <c r="W104" i="6"/>
  <c r="S104" i="6"/>
  <c r="R104" i="6"/>
  <c r="Q104" i="6"/>
  <c r="P104" i="6"/>
  <c r="O104" i="6"/>
  <c r="X104" i="6" s="1"/>
  <c r="N104" i="6"/>
  <c r="T104" i="6" s="1"/>
  <c r="M104" i="6"/>
  <c r="V104" i="6" s="1"/>
  <c r="G104" i="6"/>
  <c r="V103" i="6"/>
  <c r="T103" i="6"/>
  <c r="S103" i="6"/>
  <c r="R103" i="6"/>
  <c r="Q103" i="6"/>
  <c r="P103" i="6"/>
  <c r="O103" i="6"/>
  <c r="U103" i="6" s="1"/>
  <c r="N103" i="6"/>
  <c r="W103" i="6" s="1"/>
  <c r="M103" i="6"/>
  <c r="H103" i="6"/>
  <c r="G103" i="6"/>
  <c r="X102" i="6"/>
  <c r="V102" i="6"/>
  <c r="U102" i="6"/>
  <c r="R102" i="6"/>
  <c r="Q102" i="6"/>
  <c r="P102" i="6"/>
  <c r="O102" i="6"/>
  <c r="N102" i="6"/>
  <c r="T102" i="6" s="1"/>
  <c r="M102" i="6"/>
  <c r="S102" i="6" s="1"/>
  <c r="H102" i="6"/>
  <c r="G102" i="6"/>
  <c r="X101" i="6"/>
  <c r="V101" i="6"/>
  <c r="T101" i="6"/>
  <c r="S101" i="6"/>
  <c r="R101" i="6"/>
  <c r="Q101" i="6"/>
  <c r="P101" i="6"/>
  <c r="O101" i="6"/>
  <c r="U101" i="6" s="1"/>
  <c r="N101" i="6"/>
  <c r="W101" i="6" s="1"/>
  <c r="M101" i="6"/>
  <c r="H101" i="6"/>
  <c r="G101" i="6"/>
  <c r="X100" i="6"/>
  <c r="V100" i="6"/>
  <c r="U100" i="6"/>
  <c r="R100" i="6"/>
  <c r="Q100" i="6"/>
  <c r="P100" i="6"/>
  <c r="O100" i="6"/>
  <c r="N100" i="6"/>
  <c r="W100" i="6" s="1"/>
  <c r="M100" i="6"/>
  <c r="S100" i="6" s="1"/>
  <c r="H100" i="6"/>
  <c r="G100" i="6"/>
  <c r="X99" i="6"/>
  <c r="V99" i="6"/>
  <c r="T99" i="6"/>
  <c r="S99" i="6"/>
  <c r="R99" i="6"/>
  <c r="Q99" i="6"/>
  <c r="P99" i="6"/>
  <c r="O99" i="6"/>
  <c r="U99" i="6" s="1"/>
  <c r="N99" i="6"/>
  <c r="W99" i="6" s="1"/>
  <c r="M99" i="6"/>
  <c r="H99" i="6"/>
  <c r="G99" i="6"/>
  <c r="X98" i="6"/>
  <c r="V98" i="6"/>
  <c r="U98" i="6"/>
  <c r="R98" i="6"/>
  <c r="Q98" i="6"/>
  <c r="P98" i="6"/>
  <c r="O98" i="6"/>
  <c r="N98" i="6"/>
  <c r="T98" i="6" s="1"/>
  <c r="M98" i="6"/>
  <c r="S98" i="6" s="1"/>
  <c r="H98" i="6"/>
  <c r="G98" i="6"/>
  <c r="BK97" i="6"/>
  <c r="R97" i="6" s="1"/>
  <c r="BJ97" i="6"/>
  <c r="BI97" i="6"/>
  <c r="BH97" i="6"/>
  <c r="BG97" i="6"/>
  <c r="BG96" i="6" s="1"/>
  <c r="BF97" i="6"/>
  <c r="BE97" i="6"/>
  <c r="BD97" i="6"/>
  <c r="BC97" i="6"/>
  <c r="BC96" i="6" s="1"/>
  <c r="BB97" i="6"/>
  <c r="BA97" i="6"/>
  <c r="AZ97" i="6"/>
  <c r="AY97" i="6"/>
  <c r="AY96" i="6" s="1"/>
  <c r="AX97" i="6"/>
  <c r="AW97" i="6"/>
  <c r="AV97" i="6"/>
  <c r="AU97" i="6"/>
  <c r="AU96" i="6" s="1"/>
  <c r="AT97" i="6"/>
  <c r="AS97" i="6"/>
  <c r="AR97" i="6"/>
  <c r="AQ97" i="6"/>
  <c r="AQ96" i="6" s="1"/>
  <c r="AP97" i="6"/>
  <c r="AO97" i="6"/>
  <c r="AN97" i="6"/>
  <c r="AM97" i="6"/>
  <c r="AM96" i="6" s="1"/>
  <c r="AL97" i="6"/>
  <c r="AK97" i="6"/>
  <c r="AJ97" i="6"/>
  <c r="AI97" i="6"/>
  <c r="AI96" i="6" s="1"/>
  <c r="AH97" i="6"/>
  <c r="AG97" i="6"/>
  <c r="AG96" i="6" s="1"/>
  <c r="AF97" i="6"/>
  <c r="AE97" i="6"/>
  <c r="AE96" i="6" s="1"/>
  <c r="AD97" i="6"/>
  <c r="AC97" i="6"/>
  <c r="AB97" i="6"/>
  <c r="AA97" i="6"/>
  <c r="AA96" i="6" s="1"/>
  <c r="Z97" i="6"/>
  <c r="Y97" i="6"/>
  <c r="Y96" i="6" s="1"/>
  <c r="O97" i="6"/>
  <c r="X97" i="6" s="1"/>
  <c r="M97" i="6"/>
  <c r="L97" i="6"/>
  <c r="K97" i="6"/>
  <c r="K96" i="6" s="1"/>
  <c r="J97" i="6"/>
  <c r="I97" i="6"/>
  <c r="I96" i="6" s="1"/>
  <c r="G96" i="6" s="1"/>
  <c r="G97" i="6"/>
  <c r="F97" i="6"/>
  <c r="E97" i="6"/>
  <c r="E96" i="6" s="1"/>
  <c r="BJ96" i="6"/>
  <c r="BF96" i="6"/>
  <c r="BB96" i="6"/>
  <c r="AX96" i="6"/>
  <c r="AT96" i="6"/>
  <c r="AP96" i="6"/>
  <c r="AL96" i="6"/>
  <c r="AD96" i="6"/>
  <c r="F96" i="6"/>
  <c r="X95" i="6"/>
  <c r="V95" i="6"/>
  <c r="U95" i="6"/>
  <c r="R95" i="6"/>
  <c r="Q95" i="6"/>
  <c r="P95" i="6"/>
  <c r="O95" i="6"/>
  <c r="N95" i="6"/>
  <c r="W95" i="6" s="1"/>
  <c r="M95" i="6"/>
  <c r="S95" i="6" s="1"/>
  <c r="H95" i="6"/>
  <c r="G95" i="6"/>
  <c r="X94" i="6"/>
  <c r="V94" i="6"/>
  <c r="T94" i="6"/>
  <c r="S94" i="6"/>
  <c r="R94" i="6"/>
  <c r="Q94" i="6"/>
  <c r="P94" i="6"/>
  <c r="O94" i="6"/>
  <c r="U94" i="6" s="1"/>
  <c r="N94" i="6"/>
  <c r="W94" i="6" s="1"/>
  <c r="M94" i="6"/>
  <c r="H94" i="6"/>
  <c r="G94" i="6"/>
  <c r="Q93" i="6"/>
  <c r="P93" i="6"/>
  <c r="I93" i="6"/>
  <c r="Q92" i="6"/>
  <c r="P92" i="6"/>
  <c r="W91" i="6"/>
  <c r="S91" i="6"/>
  <c r="R91" i="6"/>
  <c r="Q91" i="6"/>
  <c r="P91" i="6"/>
  <c r="O91" i="6"/>
  <c r="O89" i="6" s="1"/>
  <c r="X89" i="6" s="1"/>
  <c r="N91" i="6"/>
  <c r="N89" i="6" s="1"/>
  <c r="W89" i="6" s="1"/>
  <c r="M91" i="6"/>
  <c r="V91" i="6" s="1"/>
  <c r="I91" i="6"/>
  <c r="H91" i="6"/>
  <c r="G91" i="6"/>
  <c r="BK89" i="6"/>
  <c r="R89" i="6" s="1"/>
  <c r="BJ89" i="6"/>
  <c r="BI89" i="6"/>
  <c r="P89" i="6" s="1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Q89" i="6"/>
  <c r="M89" i="6"/>
  <c r="H89" i="6" s="1"/>
  <c r="L89" i="6"/>
  <c r="K89" i="6"/>
  <c r="J89" i="6"/>
  <c r="I89" i="6"/>
  <c r="G89" i="6" s="1"/>
  <c r="F89" i="6"/>
  <c r="E89" i="6"/>
  <c r="AI88" i="6"/>
  <c r="X88" i="6"/>
  <c r="V88" i="6"/>
  <c r="U88" i="6"/>
  <c r="R88" i="6"/>
  <c r="Q88" i="6"/>
  <c r="P88" i="6"/>
  <c r="O88" i="6"/>
  <c r="N88" i="6"/>
  <c r="T88" i="6" s="1"/>
  <c r="M88" i="6"/>
  <c r="S88" i="6" s="1"/>
  <c r="H88" i="6"/>
  <c r="G88" i="6"/>
  <c r="AF87" i="6"/>
  <c r="Q87" i="6" s="1"/>
  <c r="AC87" i="6"/>
  <c r="AC84" i="6" s="1"/>
  <c r="Z87" i="6"/>
  <c r="N87" i="6" s="1"/>
  <c r="S87" i="6"/>
  <c r="R87" i="6"/>
  <c r="P87" i="6"/>
  <c r="O87" i="6"/>
  <c r="U87" i="6" s="1"/>
  <c r="M87" i="6"/>
  <c r="V87" i="6" s="1"/>
  <c r="G87" i="6"/>
  <c r="W86" i="6"/>
  <c r="U86" i="6"/>
  <c r="T86" i="6"/>
  <c r="R86" i="6"/>
  <c r="Q86" i="6"/>
  <c r="P86" i="6"/>
  <c r="O86" i="6"/>
  <c r="X86" i="6" s="1"/>
  <c r="N86" i="6"/>
  <c r="M86" i="6"/>
  <c r="H86" i="6" s="1"/>
  <c r="G86" i="6"/>
  <c r="W85" i="6"/>
  <c r="S85" i="6"/>
  <c r="R85" i="6"/>
  <c r="Q85" i="6"/>
  <c r="P85" i="6"/>
  <c r="O85" i="6"/>
  <c r="O84" i="6" s="1"/>
  <c r="X84" i="6" s="1"/>
  <c r="N85" i="6"/>
  <c r="T85" i="6" s="1"/>
  <c r="M85" i="6"/>
  <c r="M84" i="6" s="1"/>
  <c r="G85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R84" i="6" s="1"/>
  <c r="AI84" i="6"/>
  <c r="AH84" i="6"/>
  <c r="AG84" i="6"/>
  <c r="AF84" i="6"/>
  <c r="AE84" i="6"/>
  <c r="AD84" i="6"/>
  <c r="AB84" i="6"/>
  <c r="AA84" i="6"/>
  <c r="Z84" i="6"/>
  <c r="Y84" i="6"/>
  <c r="P84" i="6"/>
  <c r="L84" i="6"/>
  <c r="K84" i="6"/>
  <c r="J84" i="6"/>
  <c r="I84" i="6"/>
  <c r="G84" i="6"/>
  <c r="F84" i="6"/>
  <c r="E84" i="6"/>
  <c r="X83" i="6"/>
  <c r="V83" i="6"/>
  <c r="T83" i="6"/>
  <c r="S83" i="6"/>
  <c r="R83" i="6"/>
  <c r="Q83" i="6"/>
  <c r="P83" i="6"/>
  <c r="O83" i="6"/>
  <c r="U83" i="6" s="1"/>
  <c r="N83" i="6"/>
  <c r="W83" i="6" s="1"/>
  <c r="M83" i="6"/>
  <c r="H83" i="6"/>
  <c r="G83" i="6"/>
  <c r="X82" i="6"/>
  <c r="V82" i="6"/>
  <c r="U82" i="6"/>
  <c r="R82" i="6"/>
  <c r="Q82" i="6"/>
  <c r="P82" i="6"/>
  <c r="O82" i="6"/>
  <c r="N82" i="6"/>
  <c r="W82" i="6" s="1"/>
  <c r="M82" i="6"/>
  <c r="S82" i="6" s="1"/>
  <c r="S80" i="6" s="1"/>
  <c r="H82" i="6"/>
  <c r="G82" i="6"/>
  <c r="X81" i="6"/>
  <c r="V81" i="6"/>
  <c r="T81" i="6"/>
  <c r="S81" i="6"/>
  <c r="R81" i="6"/>
  <c r="Q81" i="6"/>
  <c r="P81" i="6"/>
  <c r="O81" i="6"/>
  <c r="U81" i="6" s="1"/>
  <c r="N81" i="6"/>
  <c r="W81" i="6" s="1"/>
  <c r="M81" i="6"/>
  <c r="H81" i="6"/>
  <c r="G81" i="6"/>
  <c r="BK80" i="6"/>
  <c r="R80" i="6" s="1"/>
  <c r="BJ80" i="6"/>
  <c r="BI80" i="6"/>
  <c r="P80" i="6" s="1"/>
  <c r="BH80" i="6"/>
  <c r="BG80" i="6"/>
  <c r="BF80" i="6"/>
  <c r="BE80" i="6"/>
  <c r="BD80" i="6"/>
  <c r="BC80" i="6"/>
  <c r="BB80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Q80" i="6"/>
  <c r="O80" i="6"/>
  <c r="X80" i="6" s="1"/>
  <c r="M80" i="6"/>
  <c r="H80" i="6" s="1"/>
  <c r="L80" i="6"/>
  <c r="K80" i="6"/>
  <c r="J80" i="6"/>
  <c r="I80" i="6"/>
  <c r="G80" i="6" s="1"/>
  <c r="F80" i="6"/>
  <c r="E80" i="6"/>
  <c r="W79" i="6"/>
  <c r="U79" i="6"/>
  <c r="T79" i="6"/>
  <c r="R79" i="6"/>
  <c r="Q79" i="6"/>
  <c r="P79" i="6"/>
  <c r="O79" i="6"/>
  <c r="X79" i="6" s="1"/>
  <c r="N79" i="6"/>
  <c r="M79" i="6"/>
  <c r="V79" i="6" s="1"/>
  <c r="G79" i="6"/>
  <c r="W78" i="6"/>
  <c r="S78" i="6"/>
  <c r="R78" i="6"/>
  <c r="Q78" i="6"/>
  <c r="P78" i="6"/>
  <c r="O78" i="6"/>
  <c r="U78" i="6" s="1"/>
  <c r="U77" i="6" s="1"/>
  <c r="N78" i="6"/>
  <c r="T78" i="6" s="1"/>
  <c r="T77" i="6" s="1"/>
  <c r="M78" i="6"/>
  <c r="V78" i="6" s="1"/>
  <c r="G78" i="6"/>
  <c r="BK77" i="6"/>
  <c r="BJ77" i="6"/>
  <c r="Q77" i="6" s="1"/>
  <c r="BI77" i="6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R77" i="6" s="1"/>
  <c r="AC77" i="6"/>
  <c r="AB77" i="6"/>
  <c r="AA77" i="6"/>
  <c r="Z77" i="6"/>
  <c r="Y77" i="6"/>
  <c r="P77" i="6"/>
  <c r="N77" i="6"/>
  <c r="W77" i="6" s="1"/>
  <c r="L77" i="6"/>
  <c r="K77" i="6"/>
  <c r="J77" i="6"/>
  <c r="I77" i="6"/>
  <c r="G77" i="6"/>
  <c r="X76" i="6"/>
  <c r="V76" i="6"/>
  <c r="U76" i="6"/>
  <c r="R76" i="6"/>
  <c r="Q76" i="6"/>
  <c r="P76" i="6"/>
  <c r="O76" i="6"/>
  <c r="N76" i="6"/>
  <c r="T76" i="6" s="1"/>
  <c r="M76" i="6"/>
  <c r="S76" i="6" s="1"/>
  <c r="H76" i="6"/>
  <c r="G76" i="6"/>
  <c r="X75" i="6"/>
  <c r="V75" i="6"/>
  <c r="T75" i="6"/>
  <c r="S75" i="6"/>
  <c r="R75" i="6"/>
  <c r="Q75" i="6"/>
  <c r="P75" i="6"/>
  <c r="O75" i="6"/>
  <c r="U75" i="6" s="1"/>
  <c r="N75" i="6"/>
  <c r="W75" i="6" s="1"/>
  <c r="M75" i="6"/>
  <c r="H75" i="6"/>
  <c r="G75" i="6"/>
  <c r="AF74" i="6"/>
  <c r="AF68" i="6" s="1"/>
  <c r="AC74" i="6"/>
  <c r="X74" i="6"/>
  <c r="V74" i="6"/>
  <c r="T74" i="6"/>
  <c r="S74" i="6"/>
  <c r="R74" i="6"/>
  <c r="P74" i="6"/>
  <c r="O74" i="6"/>
  <c r="U74" i="6" s="1"/>
  <c r="N74" i="6"/>
  <c r="W74" i="6" s="1"/>
  <c r="M74" i="6"/>
  <c r="H74" i="6"/>
  <c r="G74" i="6"/>
  <c r="X73" i="6"/>
  <c r="V73" i="6"/>
  <c r="U73" i="6"/>
  <c r="R73" i="6"/>
  <c r="Q73" i="6"/>
  <c r="P73" i="6"/>
  <c r="O73" i="6"/>
  <c r="N73" i="6"/>
  <c r="W73" i="6" s="1"/>
  <c r="M73" i="6"/>
  <c r="S73" i="6" s="1"/>
  <c r="H73" i="6"/>
  <c r="G73" i="6"/>
  <c r="AC72" i="6"/>
  <c r="N72" i="6" s="1"/>
  <c r="U72" i="6"/>
  <c r="R72" i="6"/>
  <c r="Q72" i="6"/>
  <c r="P72" i="6"/>
  <c r="O72" i="6"/>
  <c r="X72" i="6" s="1"/>
  <c r="M72" i="6"/>
  <c r="V72" i="6" s="1"/>
  <c r="G72" i="6"/>
  <c r="W71" i="6"/>
  <c r="S71" i="6"/>
  <c r="R71" i="6"/>
  <c r="Q71" i="6"/>
  <c r="P71" i="6"/>
  <c r="O71" i="6"/>
  <c r="U71" i="6" s="1"/>
  <c r="N71" i="6"/>
  <c r="T71" i="6" s="1"/>
  <c r="M71" i="6"/>
  <c r="V71" i="6" s="1"/>
  <c r="G71" i="6"/>
  <c r="AI70" i="6"/>
  <c r="X70" i="6"/>
  <c r="V70" i="6"/>
  <c r="U70" i="6"/>
  <c r="R70" i="6"/>
  <c r="Q70" i="6"/>
  <c r="P70" i="6"/>
  <c r="O70" i="6"/>
  <c r="N70" i="6"/>
  <c r="T70" i="6" s="1"/>
  <c r="M70" i="6"/>
  <c r="S70" i="6" s="1"/>
  <c r="H70" i="6"/>
  <c r="G70" i="6"/>
  <c r="X69" i="6"/>
  <c r="V69" i="6"/>
  <c r="T69" i="6"/>
  <c r="S69" i="6"/>
  <c r="R69" i="6"/>
  <c r="Q69" i="6"/>
  <c r="P69" i="6"/>
  <c r="O69" i="6"/>
  <c r="U69" i="6" s="1"/>
  <c r="N69" i="6"/>
  <c r="W69" i="6" s="1"/>
  <c r="M69" i="6"/>
  <c r="H69" i="6"/>
  <c r="G69" i="6"/>
  <c r="BK68" i="6"/>
  <c r="BK67" i="6" s="1"/>
  <c r="BJ68" i="6"/>
  <c r="BI68" i="6"/>
  <c r="P68" i="6" s="1"/>
  <c r="BH68" i="6"/>
  <c r="BG68" i="6"/>
  <c r="BG67" i="6" s="1"/>
  <c r="BF68" i="6"/>
  <c r="BE68" i="6"/>
  <c r="BE67" i="6" s="1"/>
  <c r="BD68" i="6"/>
  <c r="BC68" i="6"/>
  <c r="BC67" i="6" s="1"/>
  <c r="BB68" i="6"/>
  <c r="BA68" i="6"/>
  <c r="BA67" i="6" s="1"/>
  <c r="AZ68" i="6"/>
  <c r="AY68" i="6"/>
  <c r="AY67" i="6" s="1"/>
  <c r="AX68" i="6"/>
  <c r="AW68" i="6"/>
  <c r="AW67" i="6" s="1"/>
  <c r="AV68" i="6"/>
  <c r="AU68" i="6"/>
  <c r="AU67" i="6" s="1"/>
  <c r="AT68" i="6"/>
  <c r="AS68" i="6"/>
  <c r="AS67" i="6" s="1"/>
  <c r="AR68" i="6"/>
  <c r="AQ68" i="6"/>
  <c r="AQ67" i="6" s="1"/>
  <c r="AP68" i="6"/>
  <c r="AO68" i="6"/>
  <c r="AO67" i="6" s="1"/>
  <c r="AN68" i="6"/>
  <c r="AM68" i="6"/>
  <c r="AM67" i="6" s="1"/>
  <c r="AL68" i="6"/>
  <c r="AK68" i="6"/>
  <c r="AK67" i="6" s="1"/>
  <c r="AJ68" i="6"/>
  <c r="AI68" i="6"/>
  <c r="AI67" i="6" s="1"/>
  <c r="AH68" i="6"/>
  <c r="AG68" i="6"/>
  <c r="AG67" i="6" s="1"/>
  <c r="AE68" i="6"/>
  <c r="AE67" i="6" s="1"/>
  <c r="AD68" i="6"/>
  <c r="AC68" i="6"/>
  <c r="AB68" i="6"/>
  <c r="AA68" i="6"/>
  <c r="AA67" i="6" s="1"/>
  <c r="Z68" i="6"/>
  <c r="Y68" i="6"/>
  <c r="Y67" i="6" s="1"/>
  <c r="M68" i="6"/>
  <c r="H68" i="6" s="1"/>
  <c r="L68" i="6"/>
  <c r="K68" i="6"/>
  <c r="K67" i="6" s="1"/>
  <c r="J68" i="6"/>
  <c r="I68" i="6"/>
  <c r="G68" i="6" s="1"/>
  <c r="F68" i="6"/>
  <c r="E68" i="6"/>
  <c r="E67" i="6" s="1"/>
  <c r="BJ67" i="6"/>
  <c r="BH67" i="6"/>
  <c r="BF67" i="6"/>
  <c r="BD67" i="6"/>
  <c r="BB67" i="6"/>
  <c r="AZ67" i="6"/>
  <c r="AX67" i="6"/>
  <c r="AV67" i="6"/>
  <c r="AT67" i="6"/>
  <c r="AR67" i="6"/>
  <c r="AP67" i="6"/>
  <c r="AN67" i="6"/>
  <c r="AL67" i="6"/>
  <c r="AJ67" i="6"/>
  <c r="AH67" i="6"/>
  <c r="AF67" i="6"/>
  <c r="AD67" i="6"/>
  <c r="AB67" i="6"/>
  <c r="Z67" i="6"/>
  <c r="P67" i="6"/>
  <c r="L67" i="6"/>
  <c r="J67" i="6"/>
  <c r="F67" i="6"/>
  <c r="X66" i="6"/>
  <c r="V66" i="6"/>
  <c r="T66" i="6"/>
  <c r="S66" i="6"/>
  <c r="R66" i="6"/>
  <c r="Q66" i="6"/>
  <c r="P66" i="6"/>
  <c r="O66" i="6"/>
  <c r="U66" i="6" s="1"/>
  <c r="N66" i="6"/>
  <c r="W66" i="6" s="1"/>
  <c r="M66" i="6"/>
  <c r="H66" i="6"/>
  <c r="G66" i="6"/>
  <c r="X65" i="6"/>
  <c r="V65" i="6"/>
  <c r="U65" i="6"/>
  <c r="R65" i="6"/>
  <c r="Q65" i="6"/>
  <c r="P65" i="6"/>
  <c r="O65" i="6"/>
  <c r="N65" i="6"/>
  <c r="M65" i="6"/>
  <c r="S65" i="6" s="1"/>
  <c r="H65" i="6"/>
  <c r="G65" i="6"/>
  <c r="X64" i="6"/>
  <c r="V64" i="6"/>
  <c r="T64" i="6"/>
  <c r="S64" i="6"/>
  <c r="R64" i="6"/>
  <c r="Q64" i="6"/>
  <c r="P64" i="6"/>
  <c r="O64" i="6"/>
  <c r="U64" i="6" s="1"/>
  <c r="N64" i="6"/>
  <c r="W64" i="6" s="1"/>
  <c r="M64" i="6"/>
  <c r="H64" i="6"/>
  <c r="G64" i="6"/>
  <c r="X63" i="6"/>
  <c r="V63" i="6"/>
  <c r="U63" i="6"/>
  <c r="R63" i="6"/>
  <c r="Q63" i="6"/>
  <c r="P63" i="6"/>
  <c r="O63" i="6"/>
  <c r="N63" i="6"/>
  <c r="M63" i="6"/>
  <c r="S63" i="6" s="1"/>
  <c r="H63" i="6"/>
  <c r="G63" i="6"/>
  <c r="X62" i="6"/>
  <c r="V62" i="6"/>
  <c r="T62" i="6"/>
  <c r="S62" i="6"/>
  <c r="R62" i="6"/>
  <c r="Q62" i="6"/>
  <c r="P62" i="6"/>
  <c r="O62" i="6"/>
  <c r="U62" i="6" s="1"/>
  <c r="N62" i="6"/>
  <c r="W62" i="6" s="1"/>
  <c r="M62" i="6"/>
  <c r="G62" i="6"/>
  <c r="W61" i="6"/>
  <c r="T61" i="6"/>
  <c r="R61" i="6"/>
  <c r="Q61" i="6"/>
  <c r="P61" i="6"/>
  <c r="O61" i="6"/>
  <c r="X61" i="6" s="1"/>
  <c r="N61" i="6"/>
  <c r="M61" i="6"/>
  <c r="G61" i="6"/>
  <c r="X60" i="6"/>
  <c r="V60" i="6"/>
  <c r="U60" i="6"/>
  <c r="R60" i="6"/>
  <c r="Q60" i="6"/>
  <c r="P60" i="6"/>
  <c r="O60" i="6"/>
  <c r="N60" i="6"/>
  <c r="W60" i="6" s="1"/>
  <c r="M60" i="6"/>
  <c r="S60" i="6" s="1"/>
  <c r="H60" i="6"/>
  <c r="G60" i="6"/>
  <c r="X59" i="6"/>
  <c r="V59" i="6"/>
  <c r="T59" i="6"/>
  <c r="S59" i="6"/>
  <c r="R59" i="6"/>
  <c r="Q59" i="6"/>
  <c r="P59" i="6"/>
  <c r="O59" i="6"/>
  <c r="U59" i="6" s="1"/>
  <c r="N59" i="6"/>
  <c r="W59" i="6" s="1"/>
  <c r="M59" i="6"/>
  <c r="H59" i="6"/>
  <c r="G59" i="6"/>
  <c r="X58" i="6"/>
  <c r="V58" i="6"/>
  <c r="U58" i="6"/>
  <c r="R58" i="6"/>
  <c r="Q58" i="6"/>
  <c r="P58" i="6"/>
  <c r="O58" i="6"/>
  <c r="N58" i="6"/>
  <c r="M58" i="6"/>
  <c r="S58" i="6" s="1"/>
  <c r="H58" i="6"/>
  <c r="G58" i="6"/>
  <c r="X57" i="6"/>
  <c r="V57" i="6"/>
  <c r="T57" i="6"/>
  <c r="S57" i="6"/>
  <c r="R57" i="6"/>
  <c r="Q57" i="6"/>
  <c r="P57" i="6"/>
  <c r="O57" i="6"/>
  <c r="U57" i="6" s="1"/>
  <c r="N57" i="6"/>
  <c r="W57" i="6" s="1"/>
  <c r="M57" i="6"/>
  <c r="H57" i="6"/>
  <c r="G57" i="6"/>
  <c r="AC56" i="6"/>
  <c r="N56" i="6" s="1"/>
  <c r="T56" i="6" s="1"/>
  <c r="W56" i="6"/>
  <c r="U56" i="6"/>
  <c r="S56" i="6"/>
  <c r="R56" i="6"/>
  <c r="Q56" i="6"/>
  <c r="P56" i="6"/>
  <c r="O56" i="6"/>
  <c r="X56" i="6" s="1"/>
  <c r="M56" i="6"/>
  <c r="G56" i="6"/>
  <c r="W55" i="6"/>
  <c r="T55" i="6"/>
  <c r="R55" i="6"/>
  <c r="Q55" i="6"/>
  <c r="P55" i="6"/>
  <c r="O55" i="6"/>
  <c r="X55" i="6" s="1"/>
  <c r="N55" i="6"/>
  <c r="M55" i="6"/>
  <c r="S55" i="6" s="1"/>
  <c r="G55" i="6"/>
  <c r="W54" i="6"/>
  <c r="R54" i="6"/>
  <c r="Q54" i="6"/>
  <c r="P54" i="6"/>
  <c r="O54" i="6"/>
  <c r="X54" i="6" s="1"/>
  <c r="N54" i="6"/>
  <c r="T54" i="6" s="1"/>
  <c r="M54" i="6"/>
  <c r="S54" i="6" s="1"/>
  <c r="G54" i="6"/>
  <c r="W53" i="6"/>
  <c r="T53" i="6"/>
  <c r="S53" i="6"/>
  <c r="R53" i="6"/>
  <c r="Q53" i="6"/>
  <c r="P53" i="6"/>
  <c r="O53" i="6"/>
  <c r="X53" i="6" s="1"/>
  <c r="N53" i="6"/>
  <c r="M53" i="6"/>
  <c r="G53" i="6"/>
  <c r="AC52" i="6"/>
  <c r="Z52" i="6"/>
  <c r="N52" i="6" s="1"/>
  <c r="W52" i="6" s="1"/>
  <c r="R52" i="6"/>
  <c r="P52" i="6"/>
  <c r="O52" i="6"/>
  <c r="X52" i="6" s="1"/>
  <c r="M52" i="6"/>
  <c r="V52" i="6" s="1"/>
  <c r="J52" i="6"/>
  <c r="G52" i="6"/>
  <c r="AC51" i="6"/>
  <c r="N51" i="6" s="1"/>
  <c r="W51" i="6" s="1"/>
  <c r="S51" i="6"/>
  <c r="R51" i="6"/>
  <c r="P51" i="6"/>
  <c r="O51" i="6"/>
  <c r="X51" i="6" s="1"/>
  <c r="M51" i="6"/>
  <c r="V51" i="6" s="1"/>
  <c r="J51" i="6"/>
  <c r="H51" i="6"/>
  <c r="G51" i="6"/>
  <c r="AF50" i="6"/>
  <c r="N50" i="6" s="1"/>
  <c r="W50" i="6" s="1"/>
  <c r="R50" i="6"/>
  <c r="P50" i="6"/>
  <c r="O50" i="6"/>
  <c r="X50" i="6" s="1"/>
  <c r="M50" i="6"/>
  <c r="S50" i="6" s="1"/>
  <c r="J50" i="6"/>
  <c r="I50" i="6"/>
  <c r="G50" i="6"/>
  <c r="AF49" i="6"/>
  <c r="AC49" i="6"/>
  <c r="N49" i="6" s="1"/>
  <c r="W49" i="6"/>
  <c r="U49" i="6"/>
  <c r="S49" i="6"/>
  <c r="R49" i="6"/>
  <c r="Q49" i="6"/>
  <c r="P49" i="6"/>
  <c r="O49" i="6"/>
  <c r="X49" i="6" s="1"/>
  <c r="M49" i="6"/>
  <c r="V49" i="6" s="1"/>
  <c r="J49" i="6"/>
  <c r="T49" i="6" s="1"/>
  <c r="H49" i="6"/>
  <c r="G49" i="6"/>
  <c r="AF48" i="6"/>
  <c r="N48" i="6" s="1"/>
  <c r="T48" i="6" s="1"/>
  <c r="W48" i="6"/>
  <c r="S48" i="6"/>
  <c r="R48" i="6"/>
  <c r="Q48" i="6"/>
  <c r="P48" i="6"/>
  <c r="O48" i="6"/>
  <c r="X48" i="6" s="1"/>
  <c r="M48" i="6"/>
  <c r="G48" i="6"/>
  <c r="AF47" i="6"/>
  <c r="X47" i="6"/>
  <c r="V47" i="6"/>
  <c r="U47" i="6"/>
  <c r="R47" i="6"/>
  <c r="Q47" i="6"/>
  <c r="P47" i="6"/>
  <c r="O47" i="6"/>
  <c r="N47" i="6"/>
  <c r="W47" i="6" s="1"/>
  <c r="M47" i="6"/>
  <c r="S47" i="6" s="1"/>
  <c r="J47" i="6"/>
  <c r="G47" i="6"/>
  <c r="W46" i="6"/>
  <c r="T46" i="6"/>
  <c r="S46" i="6"/>
  <c r="R46" i="6"/>
  <c r="Q46" i="6"/>
  <c r="P46" i="6"/>
  <c r="O46" i="6"/>
  <c r="X46" i="6" s="1"/>
  <c r="N46" i="6"/>
  <c r="M46" i="6"/>
  <c r="G46" i="6"/>
  <c r="S45" i="6"/>
  <c r="R45" i="6"/>
  <c r="Q45" i="6"/>
  <c r="P45" i="6"/>
  <c r="O45" i="6"/>
  <c r="X45" i="6" s="1"/>
  <c r="N45" i="6"/>
  <c r="T45" i="6" s="1"/>
  <c r="M45" i="6"/>
  <c r="V45" i="6" s="1"/>
  <c r="I45" i="6"/>
  <c r="H45" i="6"/>
  <c r="G45" i="6"/>
  <c r="AH44" i="6"/>
  <c r="P44" i="6" s="1"/>
  <c r="W44" i="6"/>
  <c r="R44" i="6"/>
  <c r="Q44" i="6"/>
  <c r="O44" i="6"/>
  <c r="X44" i="6" s="1"/>
  <c r="N44" i="6"/>
  <c r="M44" i="6"/>
  <c r="H44" i="6" s="1"/>
  <c r="J44" i="6"/>
  <c r="T44" i="6" s="1"/>
  <c r="I44" i="6"/>
  <c r="S44" i="6" s="1"/>
  <c r="AF43" i="6"/>
  <c r="AC43" i="6"/>
  <c r="N43" i="6" s="1"/>
  <c r="W43" i="6" s="1"/>
  <c r="S43" i="6"/>
  <c r="R43" i="6"/>
  <c r="P43" i="6"/>
  <c r="O43" i="6"/>
  <c r="X43" i="6" s="1"/>
  <c r="M43" i="6"/>
  <c r="V43" i="6" s="1"/>
  <c r="J43" i="6"/>
  <c r="T43" i="6" s="1"/>
  <c r="H43" i="6"/>
  <c r="G43" i="6"/>
  <c r="T42" i="6"/>
  <c r="R42" i="6"/>
  <c r="Q42" i="6"/>
  <c r="P42" i="6"/>
  <c r="O42" i="6"/>
  <c r="U42" i="6" s="1"/>
  <c r="N42" i="6"/>
  <c r="W42" i="6" s="1"/>
  <c r="M42" i="6"/>
  <c r="I42" i="6"/>
  <c r="V42" i="6" s="1"/>
  <c r="H42" i="6"/>
  <c r="R41" i="6"/>
  <c r="Q41" i="6"/>
  <c r="P41" i="6"/>
  <c r="O41" i="6"/>
  <c r="X41" i="6" s="1"/>
  <c r="N41" i="6"/>
  <c r="T41" i="6" s="1"/>
  <c r="M41" i="6"/>
  <c r="H41" i="6" s="1"/>
  <c r="E41" i="6"/>
  <c r="G41" i="6" s="1"/>
  <c r="X40" i="6"/>
  <c r="U40" i="6"/>
  <c r="R40" i="6"/>
  <c r="Q40" i="6"/>
  <c r="P40" i="6"/>
  <c r="O40" i="6"/>
  <c r="N40" i="6"/>
  <c r="W40" i="6" s="1"/>
  <c r="M40" i="6"/>
  <c r="S40" i="6" s="1"/>
  <c r="G40" i="6"/>
  <c r="V39" i="6"/>
  <c r="S39" i="6"/>
  <c r="R39" i="6"/>
  <c r="Q39" i="6"/>
  <c r="P39" i="6"/>
  <c r="O39" i="6"/>
  <c r="U39" i="6" s="1"/>
  <c r="N39" i="6"/>
  <c r="T39" i="6" s="1"/>
  <c r="M39" i="6"/>
  <c r="H39" i="6"/>
  <c r="G39" i="6"/>
  <c r="X38" i="6"/>
  <c r="U38" i="6"/>
  <c r="R38" i="6"/>
  <c r="Q38" i="6"/>
  <c r="P38" i="6"/>
  <c r="O38" i="6"/>
  <c r="N38" i="6"/>
  <c r="W38" i="6" s="1"/>
  <c r="M38" i="6"/>
  <c r="S38" i="6" s="1"/>
  <c r="H38" i="6"/>
  <c r="G38" i="6"/>
  <c r="V37" i="6"/>
  <c r="T37" i="6"/>
  <c r="S37" i="6"/>
  <c r="R37" i="6"/>
  <c r="Q37" i="6"/>
  <c r="P37" i="6"/>
  <c r="O37" i="6"/>
  <c r="U37" i="6" s="1"/>
  <c r="N37" i="6"/>
  <c r="W37" i="6" s="1"/>
  <c r="M37" i="6"/>
  <c r="H37" i="6"/>
  <c r="G37" i="6"/>
  <c r="X36" i="6"/>
  <c r="U36" i="6"/>
  <c r="T36" i="6"/>
  <c r="R36" i="6"/>
  <c r="Q36" i="6"/>
  <c r="P36" i="6"/>
  <c r="O36" i="6"/>
  <c r="N36" i="6"/>
  <c r="W36" i="6" s="1"/>
  <c r="M36" i="6"/>
  <c r="S36" i="6" s="1"/>
  <c r="H36" i="6"/>
  <c r="G36" i="6"/>
  <c r="AC35" i="6"/>
  <c r="N35" i="6" s="1"/>
  <c r="U35" i="6"/>
  <c r="R35" i="6"/>
  <c r="Q35" i="6"/>
  <c r="P35" i="6"/>
  <c r="O35" i="6"/>
  <c r="X35" i="6" s="1"/>
  <c r="M35" i="6"/>
  <c r="V35" i="6" s="1"/>
  <c r="J35" i="6"/>
  <c r="W35" i="6" s="1"/>
  <c r="G35" i="6"/>
  <c r="V34" i="6"/>
  <c r="S34" i="6"/>
  <c r="R34" i="6"/>
  <c r="Q34" i="6"/>
  <c r="P34" i="6"/>
  <c r="O34" i="6"/>
  <c r="U34" i="6" s="1"/>
  <c r="N34" i="6"/>
  <c r="T34" i="6" s="1"/>
  <c r="M34" i="6"/>
  <c r="H34" i="6"/>
  <c r="G34" i="6"/>
  <c r="X33" i="6"/>
  <c r="U33" i="6"/>
  <c r="R33" i="6"/>
  <c r="Q33" i="6"/>
  <c r="P33" i="6"/>
  <c r="O33" i="6"/>
  <c r="N33" i="6"/>
  <c r="W33" i="6" s="1"/>
  <c r="M33" i="6"/>
  <c r="S33" i="6" s="1"/>
  <c r="H33" i="6"/>
  <c r="G33" i="6"/>
  <c r="V32" i="6"/>
  <c r="T32" i="6"/>
  <c r="S32" i="6"/>
  <c r="R32" i="6"/>
  <c r="Q32" i="6"/>
  <c r="P32" i="6"/>
  <c r="O32" i="6"/>
  <c r="U32" i="6" s="1"/>
  <c r="N32" i="6"/>
  <c r="W32" i="6" s="1"/>
  <c r="M32" i="6"/>
  <c r="H32" i="6"/>
  <c r="G32" i="6"/>
  <c r="X31" i="6"/>
  <c r="U31" i="6"/>
  <c r="T31" i="6"/>
  <c r="R31" i="6"/>
  <c r="Q31" i="6"/>
  <c r="P31" i="6"/>
  <c r="O31" i="6"/>
  <c r="N31" i="6"/>
  <c r="M31" i="6"/>
  <c r="J31" i="6"/>
  <c r="G31" i="6"/>
  <c r="U30" i="6"/>
  <c r="R30" i="6"/>
  <c r="Q30" i="6"/>
  <c r="P30" i="6"/>
  <c r="O30" i="6"/>
  <c r="X30" i="6" s="1"/>
  <c r="N30" i="6"/>
  <c r="M30" i="6"/>
  <c r="V30" i="6" s="1"/>
  <c r="J30" i="6"/>
  <c r="W30" i="6" s="1"/>
  <c r="G30" i="6"/>
  <c r="V29" i="6"/>
  <c r="S29" i="6"/>
  <c r="R29" i="6"/>
  <c r="Q29" i="6"/>
  <c r="P29" i="6"/>
  <c r="O29" i="6"/>
  <c r="U29" i="6" s="1"/>
  <c r="N29" i="6"/>
  <c r="T29" i="6" s="1"/>
  <c r="M29" i="6"/>
  <c r="H29" i="6"/>
  <c r="G29" i="6"/>
  <c r="X28" i="6"/>
  <c r="U28" i="6"/>
  <c r="R28" i="6"/>
  <c r="Q28" i="6"/>
  <c r="P28" i="6"/>
  <c r="O28" i="6"/>
  <c r="N28" i="6"/>
  <c r="W28" i="6" s="1"/>
  <c r="M28" i="6"/>
  <c r="S28" i="6" s="1"/>
  <c r="H28" i="6"/>
  <c r="G28" i="6"/>
  <c r="Z27" i="6"/>
  <c r="N27" i="6" s="1"/>
  <c r="W27" i="6" s="1"/>
  <c r="U27" i="6"/>
  <c r="T27" i="6"/>
  <c r="R27" i="6"/>
  <c r="P27" i="6"/>
  <c r="O27" i="6"/>
  <c r="X27" i="6" s="1"/>
  <c r="M27" i="6"/>
  <c r="V27" i="6" s="1"/>
  <c r="H27" i="6"/>
  <c r="G27" i="6"/>
  <c r="S26" i="6"/>
  <c r="R26" i="6"/>
  <c r="Q26" i="6"/>
  <c r="P26" i="6"/>
  <c r="O26" i="6"/>
  <c r="X26" i="6" s="1"/>
  <c r="N26" i="6"/>
  <c r="T26" i="6" s="1"/>
  <c r="M26" i="6"/>
  <c r="H26" i="6" s="1"/>
  <c r="G26" i="6"/>
  <c r="W25" i="6"/>
  <c r="T25" i="6"/>
  <c r="S25" i="6"/>
  <c r="R25" i="6"/>
  <c r="Q25" i="6"/>
  <c r="P25" i="6"/>
  <c r="O25" i="6"/>
  <c r="U25" i="6" s="1"/>
  <c r="N25" i="6"/>
  <c r="M25" i="6"/>
  <c r="V25" i="6" s="1"/>
  <c r="H25" i="6"/>
  <c r="G25" i="6"/>
  <c r="S24" i="6"/>
  <c r="R24" i="6"/>
  <c r="Q24" i="6"/>
  <c r="P24" i="6"/>
  <c r="O24" i="6"/>
  <c r="X24" i="6" s="1"/>
  <c r="N24" i="6"/>
  <c r="T24" i="6" s="1"/>
  <c r="M24" i="6"/>
  <c r="V24" i="6" s="1"/>
  <c r="G24" i="6"/>
  <c r="AI23" i="6"/>
  <c r="AI12" i="6" s="1"/>
  <c r="AF23" i="6"/>
  <c r="AC23" i="6"/>
  <c r="R23" i="6"/>
  <c r="Q23" i="6"/>
  <c r="P23" i="6"/>
  <c r="O23" i="6"/>
  <c r="X23" i="6" s="1"/>
  <c r="M23" i="6"/>
  <c r="H23" i="6" s="1"/>
  <c r="G23" i="6"/>
  <c r="AF22" i="6"/>
  <c r="Z22" i="6"/>
  <c r="Q22" i="6" s="1"/>
  <c r="S22" i="6"/>
  <c r="R22" i="6"/>
  <c r="P22" i="6"/>
  <c r="O22" i="6"/>
  <c r="X22" i="6" s="1"/>
  <c r="N22" i="6"/>
  <c r="T22" i="6" s="1"/>
  <c r="M22" i="6"/>
  <c r="V22" i="6" s="1"/>
  <c r="I22" i="6"/>
  <c r="H22" i="6"/>
  <c r="G22" i="6"/>
  <c r="X21" i="6"/>
  <c r="U21" i="6"/>
  <c r="T21" i="6"/>
  <c r="R21" i="6"/>
  <c r="Q21" i="6"/>
  <c r="P21" i="6"/>
  <c r="O21" i="6"/>
  <c r="N21" i="6"/>
  <c r="W21" i="6" s="1"/>
  <c r="M21" i="6"/>
  <c r="S21" i="6" s="1"/>
  <c r="H21" i="6"/>
  <c r="G21" i="6"/>
  <c r="AF20" i="6"/>
  <c r="AC20" i="6"/>
  <c r="X20" i="6"/>
  <c r="U20" i="6"/>
  <c r="R20" i="6"/>
  <c r="Q20" i="6"/>
  <c r="P20" i="6"/>
  <c r="O20" i="6"/>
  <c r="N20" i="6"/>
  <c r="W20" i="6" s="1"/>
  <c r="M20" i="6"/>
  <c r="S20" i="6" s="1"/>
  <c r="G20" i="6"/>
  <c r="AF19" i="6"/>
  <c r="N19" i="6" s="1"/>
  <c r="T19" i="6" s="1"/>
  <c r="S19" i="6"/>
  <c r="R19" i="6"/>
  <c r="P19" i="6"/>
  <c r="O19" i="6"/>
  <c r="U19" i="6" s="1"/>
  <c r="M19" i="6"/>
  <c r="V19" i="6" s="1"/>
  <c r="H19" i="6"/>
  <c r="G19" i="6"/>
  <c r="AC18" i="6"/>
  <c r="V18" i="6"/>
  <c r="T18" i="6"/>
  <c r="S18" i="6"/>
  <c r="R18" i="6"/>
  <c r="Q18" i="6"/>
  <c r="P18" i="6"/>
  <c r="O18" i="6"/>
  <c r="U18" i="6" s="1"/>
  <c r="N18" i="6"/>
  <c r="W18" i="6" s="1"/>
  <c r="M18" i="6"/>
  <c r="H18" i="6"/>
  <c r="G18" i="6"/>
  <c r="X17" i="6"/>
  <c r="U17" i="6"/>
  <c r="R17" i="6"/>
  <c r="Q17" i="6"/>
  <c r="P17" i="6"/>
  <c r="O17" i="6"/>
  <c r="N17" i="6"/>
  <c r="M17" i="6"/>
  <c r="J17" i="6"/>
  <c r="J12" i="6" s="1"/>
  <c r="J3" i="6" s="1"/>
  <c r="G17" i="6"/>
  <c r="W16" i="6"/>
  <c r="U16" i="6"/>
  <c r="R16" i="6"/>
  <c r="Q16" i="6"/>
  <c r="P16" i="6"/>
  <c r="O16" i="6"/>
  <c r="X16" i="6" s="1"/>
  <c r="N16" i="6"/>
  <c r="M16" i="6"/>
  <c r="V16" i="6" s="1"/>
  <c r="J16" i="6"/>
  <c r="T16" i="6" s="1"/>
  <c r="G16" i="6"/>
  <c r="T15" i="6"/>
  <c r="S15" i="6"/>
  <c r="R15" i="6"/>
  <c r="Q15" i="6"/>
  <c r="P15" i="6"/>
  <c r="O15" i="6"/>
  <c r="U15" i="6" s="1"/>
  <c r="N15" i="6"/>
  <c r="W15" i="6" s="1"/>
  <c r="M15" i="6"/>
  <c r="I15" i="6"/>
  <c r="V15" i="6" s="1"/>
  <c r="H15" i="6"/>
  <c r="U14" i="6"/>
  <c r="R14" i="6"/>
  <c r="Q14" i="6"/>
  <c r="P14" i="6"/>
  <c r="O14" i="6"/>
  <c r="X14" i="6" s="1"/>
  <c r="N14" i="6"/>
  <c r="T14" i="6" s="1"/>
  <c r="M14" i="6"/>
  <c r="H14" i="6" s="1"/>
  <c r="G14" i="6"/>
  <c r="W13" i="6"/>
  <c r="U13" i="6"/>
  <c r="T13" i="6"/>
  <c r="R13" i="6"/>
  <c r="Q13" i="6"/>
  <c r="P13" i="6"/>
  <c r="O13" i="6"/>
  <c r="N13" i="6"/>
  <c r="M13" i="6"/>
  <c r="V13" i="6" s="1"/>
  <c r="H13" i="6"/>
  <c r="G13" i="6"/>
  <c r="BK12" i="6"/>
  <c r="BJ12" i="6"/>
  <c r="Q12" i="6" s="1"/>
  <c r="BI12" i="6"/>
  <c r="P12" i="6" s="1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H12" i="6"/>
  <c r="AG12" i="6"/>
  <c r="AF12" i="6"/>
  <c r="AE12" i="6"/>
  <c r="AD12" i="6"/>
  <c r="AC12" i="6"/>
  <c r="AB12" i="6"/>
  <c r="AA12" i="6"/>
  <c r="Z12" i="6"/>
  <c r="Y12" i="6"/>
  <c r="R12" i="6"/>
  <c r="M12" i="6"/>
  <c r="H12" i="6" s="1"/>
  <c r="L12" i="6"/>
  <c r="K12" i="6"/>
  <c r="I12" i="6"/>
  <c r="G12" i="6" s="1"/>
  <c r="F12" i="6"/>
  <c r="E12" i="6"/>
  <c r="U11" i="6"/>
  <c r="R11" i="6"/>
  <c r="Q11" i="6"/>
  <c r="P11" i="6"/>
  <c r="O11" i="6"/>
  <c r="X11" i="6" s="1"/>
  <c r="N11" i="6"/>
  <c r="W11" i="6" s="1"/>
  <c r="M11" i="6"/>
  <c r="V11" i="6" s="1"/>
  <c r="G11" i="6"/>
  <c r="W10" i="6"/>
  <c r="T10" i="6"/>
  <c r="S10" i="6"/>
  <c r="R10" i="6"/>
  <c r="Q10" i="6"/>
  <c r="P10" i="6"/>
  <c r="O10" i="6"/>
  <c r="U10" i="6" s="1"/>
  <c r="N10" i="6"/>
  <c r="M10" i="6"/>
  <c r="V10" i="6" s="1"/>
  <c r="I10" i="6"/>
  <c r="G10" i="6" s="1"/>
  <c r="H10" i="6"/>
  <c r="V9" i="6"/>
  <c r="S9" i="6"/>
  <c r="R9" i="6"/>
  <c r="Q9" i="6"/>
  <c r="P9" i="6"/>
  <c r="O9" i="6"/>
  <c r="X9" i="6" s="1"/>
  <c r="N9" i="6"/>
  <c r="T9" i="6" s="1"/>
  <c r="M9" i="6"/>
  <c r="H9" i="6"/>
  <c r="G9" i="6"/>
  <c r="X8" i="6"/>
  <c r="U8" i="6"/>
  <c r="T8" i="6"/>
  <c r="R8" i="6"/>
  <c r="Q8" i="6"/>
  <c r="P8" i="6"/>
  <c r="O8" i="6"/>
  <c r="N8" i="6"/>
  <c r="W8" i="6" s="1"/>
  <c r="M8" i="6"/>
  <c r="V8" i="6" s="1"/>
  <c r="H8" i="6"/>
  <c r="G8" i="6"/>
  <c r="V7" i="6"/>
  <c r="S7" i="6"/>
  <c r="R7" i="6"/>
  <c r="Q7" i="6"/>
  <c r="P7" i="6"/>
  <c r="O7" i="6"/>
  <c r="X7" i="6" s="1"/>
  <c r="N7" i="6"/>
  <c r="W7" i="6" s="1"/>
  <c r="M7" i="6"/>
  <c r="H7" i="6"/>
  <c r="G7" i="6"/>
  <c r="X6" i="6"/>
  <c r="U6" i="6"/>
  <c r="T6" i="6"/>
  <c r="R6" i="6"/>
  <c r="Q6" i="6"/>
  <c r="P6" i="6"/>
  <c r="O6" i="6"/>
  <c r="N6" i="6"/>
  <c r="W6" i="6" s="1"/>
  <c r="M6" i="6"/>
  <c r="V6" i="6" s="1"/>
  <c r="H6" i="6"/>
  <c r="G6" i="6"/>
  <c r="R5" i="6"/>
  <c r="Q5" i="6"/>
  <c r="P5" i="6"/>
  <c r="O5" i="6"/>
  <c r="N5" i="6"/>
  <c r="N4" i="6" s="1"/>
  <c r="M5" i="6"/>
  <c r="S5" i="6" s="1"/>
  <c r="BK4" i="6"/>
  <c r="BJ4" i="6"/>
  <c r="BI4" i="6"/>
  <c r="BH4" i="6"/>
  <c r="BH3" i="6" s="1"/>
  <c r="BG4" i="6"/>
  <c r="BF4" i="6"/>
  <c r="BE4" i="6"/>
  <c r="BD4" i="6"/>
  <c r="BC4" i="6"/>
  <c r="BB4" i="6"/>
  <c r="BA4" i="6"/>
  <c r="AZ4" i="6"/>
  <c r="AZ3" i="6" s="1"/>
  <c r="AY4" i="6"/>
  <c r="AX4" i="6"/>
  <c r="AW4" i="6"/>
  <c r="AV4" i="6"/>
  <c r="AU4" i="6"/>
  <c r="AT4" i="6"/>
  <c r="AS4" i="6"/>
  <c r="AR4" i="6"/>
  <c r="AR3" i="6" s="1"/>
  <c r="AQ4" i="6"/>
  <c r="AP4" i="6"/>
  <c r="AO4" i="6"/>
  <c r="AN4" i="6"/>
  <c r="AM4" i="6"/>
  <c r="AL4" i="6"/>
  <c r="AK4" i="6"/>
  <c r="AJ4" i="6"/>
  <c r="AJ3" i="6" s="1"/>
  <c r="AI4" i="6"/>
  <c r="AH4" i="6"/>
  <c r="AG4" i="6"/>
  <c r="R4" i="6" s="1"/>
  <c r="AF4" i="6"/>
  <c r="AE4" i="6"/>
  <c r="AD4" i="6"/>
  <c r="AC4" i="6"/>
  <c r="Q4" i="6" s="1"/>
  <c r="AB4" i="6"/>
  <c r="AB3" i="6" s="1"/>
  <c r="AA4" i="6"/>
  <c r="Z4" i="6"/>
  <c r="Y4" i="6"/>
  <c r="P4" i="6"/>
  <c r="O4" i="6"/>
  <c r="L4" i="6"/>
  <c r="L192" i="6" s="1"/>
  <c r="J4" i="6"/>
  <c r="I4" i="6"/>
  <c r="G4" i="6"/>
  <c r="F4" i="6"/>
  <c r="E4" i="6"/>
  <c r="E3" i="6" s="1"/>
  <c r="BG3" i="6"/>
  <c r="BF3" i="6"/>
  <c r="BC3" i="6"/>
  <c r="AY3" i="6"/>
  <c r="AX3" i="6"/>
  <c r="AU3" i="6"/>
  <c r="AQ3" i="6"/>
  <c r="AP3" i="6"/>
  <c r="AM3" i="6"/>
  <c r="AL3" i="6"/>
  <c r="AI3" i="6"/>
  <c r="AH3" i="6"/>
  <c r="AE3" i="6"/>
  <c r="AA3" i="6"/>
  <c r="Z3" i="6"/>
  <c r="K3" i="6"/>
  <c r="AL191" i="5"/>
  <c r="D5" i="11" s="1"/>
  <c r="F5" i="11" s="1"/>
  <c r="AF191" i="5"/>
  <c r="F191" i="5" s="1"/>
  <c r="Z191" i="5"/>
  <c r="E191" i="5"/>
  <c r="V187" i="5"/>
  <c r="S187" i="5"/>
  <c r="R187" i="5"/>
  <c r="Q187" i="5"/>
  <c r="P187" i="5"/>
  <c r="O187" i="5"/>
  <c r="X187" i="5" s="1"/>
  <c r="N187" i="5"/>
  <c r="W187" i="5" s="1"/>
  <c r="M187" i="5"/>
  <c r="H187" i="5"/>
  <c r="G187" i="5"/>
  <c r="X186" i="5"/>
  <c r="U186" i="5"/>
  <c r="T186" i="5"/>
  <c r="R186" i="5"/>
  <c r="Q186" i="5"/>
  <c r="P186" i="5"/>
  <c r="O186" i="5"/>
  <c r="N186" i="5"/>
  <c r="W186" i="5" s="1"/>
  <c r="M186" i="5"/>
  <c r="V186" i="5" s="1"/>
  <c r="H186" i="5"/>
  <c r="G186" i="5"/>
  <c r="V185" i="5"/>
  <c r="S185" i="5"/>
  <c r="R185" i="5"/>
  <c r="Q185" i="5"/>
  <c r="P185" i="5"/>
  <c r="O185" i="5"/>
  <c r="X185" i="5" s="1"/>
  <c r="N185" i="5"/>
  <c r="T185" i="5" s="1"/>
  <c r="M185" i="5"/>
  <c r="V184" i="5"/>
  <c r="S184" i="5"/>
  <c r="R184" i="5"/>
  <c r="Q184" i="5"/>
  <c r="P184" i="5"/>
  <c r="O184" i="5"/>
  <c r="X184" i="5" s="1"/>
  <c r="N184" i="5"/>
  <c r="W184" i="5" s="1"/>
  <c r="M184" i="5"/>
  <c r="H184" i="5"/>
  <c r="G184" i="5"/>
  <c r="BK183" i="5"/>
  <c r="R183" i="5" s="1"/>
  <c r="BJ183" i="5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P183" i="5" s="1"/>
  <c r="AD183" i="5"/>
  <c r="AC183" i="5"/>
  <c r="Q183" i="5" s="1"/>
  <c r="AB183" i="5"/>
  <c r="AA183" i="5"/>
  <c r="Z183" i="5"/>
  <c r="Y183" i="5"/>
  <c r="O183" i="5"/>
  <c r="X183" i="5" s="1"/>
  <c r="L183" i="5"/>
  <c r="K183" i="5"/>
  <c r="J183" i="5"/>
  <c r="I183" i="5"/>
  <c r="G183" i="5"/>
  <c r="F183" i="5"/>
  <c r="E183" i="5"/>
  <c r="W182" i="5"/>
  <c r="T182" i="5"/>
  <c r="S182" i="5"/>
  <c r="R182" i="5"/>
  <c r="Q182" i="5"/>
  <c r="P182" i="5"/>
  <c r="O182" i="5"/>
  <c r="X182" i="5" s="1"/>
  <c r="N182" i="5"/>
  <c r="M182" i="5"/>
  <c r="V182" i="5" s="1"/>
  <c r="H182" i="5"/>
  <c r="G182" i="5"/>
  <c r="U181" i="5"/>
  <c r="R181" i="5"/>
  <c r="Q181" i="5"/>
  <c r="P181" i="5"/>
  <c r="O181" i="5"/>
  <c r="X181" i="5" s="1"/>
  <c r="N181" i="5"/>
  <c r="W181" i="5" s="1"/>
  <c r="M181" i="5"/>
  <c r="V181" i="5" s="1"/>
  <c r="U180" i="5"/>
  <c r="R180" i="5"/>
  <c r="Q180" i="5"/>
  <c r="P180" i="5"/>
  <c r="O180" i="5"/>
  <c r="X180" i="5" s="1"/>
  <c r="N180" i="5"/>
  <c r="W180" i="5" s="1"/>
  <c r="M180" i="5"/>
  <c r="S180" i="5" s="1"/>
  <c r="U179" i="5"/>
  <c r="R179" i="5"/>
  <c r="Q179" i="5"/>
  <c r="P179" i="5"/>
  <c r="O179" i="5"/>
  <c r="X179" i="5" s="1"/>
  <c r="N179" i="5"/>
  <c r="W179" i="5" s="1"/>
  <c r="M179" i="5"/>
  <c r="V179" i="5" s="1"/>
  <c r="U178" i="5"/>
  <c r="R178" i="5"/>
  <c r="Q178" i="5"/>
  <c r="P178" i="5"/>
  <c r="O178" i="5"/>
  <c r="X178" i="5" s="1"/>
  <c r="N178" i="5"/>
  <c r="N176" i="5" s="1"/>
  <c r="W176" i="5" s="1"/>
  <c r="M178" i="5"/>
  <c r="S178" i="5" s="1"/>
  <c r="G178" i="5"/>
  <c r="W177" i="5"/>
  <c r="T177" i="5"/>
  <c r="S177" i="5"/>
  <c r="R177" i="5"/>
  <c r="Q177" i="5"/>
  <c r="P177" i="5"/>
  <c r="O177" i="5"/>
  <c r="X177" i="5" s="1"/>
  <c r="N177" i="5"/>
  <c r="M177" i="5"/>
  <c r="V177" i="5" s="1"/>
  <c r="H177" i="5"/>
  <c r="G177" i="5"/>
  <c r="BK176" i="5"/>
  <c r="BJ176" i="5"/>
  <c r="BI176" i="5"/>
  <c r="BH176" i="5"/>
  <c r="BG176" i="5"/>
  <c r="BF176" i="5"/>
  <c r="BE176" i="5"/>
  <c r="BD176" i="5"/>
  <c r="BC176" i="5"/>
  <c r="BB176" i="5"/>
  <c r="BA176" i="5"/>
  <c r="AZ176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Q176" i="5" s="1"/>
  <c r="AE176" i="5"/>
  <c r="AD176" i="5"/>
  <c r="R176" i="5" s="1"/>
  <c r="AC176" i="5"/>
  <c r="AB176" i="5"/>
  <c r="P176" i="5" s="1"/>
  <c r="AA176" i="5"/>
  <c r="Z176" i="5"/>
  <c r="Y176" i="5"/>
  <c r="L176" i="5"/>
  <c r="K176" i="5"/>
  <c r="J176" i="5"/>
  <c r="I176" i="5"/>
  <c r="G176" i="5" s="1"/>
  <c r="F176" i="5"/>
  <c r="E176" i="5"/>
  <c r="X175" i="5"/>
  <c r="U175" i="5"/>
  <c r="T175" i="5"/>
  <c r="R175" i="5"/>
  <c r="Q175" i="5"/>
  <c r="P175" i="5"/>
  <c r="O175" i="5"/>
  <c r="N175" i="5"/>
  <c r="W175" i="5" s="1"/>
  <c r="M175" i="5"/>
  <c r="V175" i="5" s="1"/>
  <c r="H175" i="5"/>
  <c r="G175" i="5"/>
  <c r="V174" i="5"/>
  <c r="S174" i="5"/>
  <c r="R174" i="5"/>
  <c r="Q174" i="5"/>
  <c r="P174" i="5"/>
  <c r="O174" i="5"/>
  <c r="X174" i="5" s="1"/>
  <c r="N174" i="5"/>
  <c r="W174" i="5" s="1"/>
  <c r="M174" i="5"/>
  <c r="H174" i="5"/>
  <c r="G174" i="5"/>
  <c r="X173" i="5"/>
  <c r="U173" i="5"/>
  <c r="T173" i="5"/>
  <c r="R173" i="5"/>
  <c r="Q173" i="5"/>
  <c r="P173" i="5"/>
  <c r="O173" i="5"/>
  <c r="N173" i="5"/>
  <c r="W173" i="5" s="1"/>
  <c r="M173" i="5"/>
  <c r="V173" i="5" s="1"/>
  <c r="H173" i="5"/>
  <c r="G173" i="5"/>
  <c r="V172" i="5"/>
  <c r="S172" i="5"/>
  <c r="R172" i="5"/>
  <c r="Q172" i="5"/>
  <c r="P172" i="5"/>
  <c r="O172" i="5"/>
  <c r="X172" i="5" s="1"/>
  <c r="N172" i="5"/>
  <c r="T172" i="5" s="1"/>
  <c r="M172" i="5"/>
  <c r="H172" i="5"/>
  <c r="G172" i="5"/>
  <c r="H171" i="5"/>
  <c r="G171" i="5"/>
  <c r="H170" i="5"/>
  <c r="G170" i="5"/>
  <c r="BK169" i="5"/>
  <c r="BK168" i="5" s="1"/>
  <c r="BJ169" i="5"/>
  <c r="BI169" i="5"/>
  <c r="BI168" i="5" s="1"/>
  <c r="BH169" i="5"/>
  <c r="BH168" i="5" s="1"/>
  <c r="BG169" i="5"/>
  <c r="BG168" i="5" s="1"/>
  <c r="BF169" i="5"/>
  <c r="BE169" i="5"/>
  <c r="BE168" i="5" s="1"/>
  <c r="BD169" i="5"/>
  <c r="BD168" i="5" s="1"/>
  <c r="BC169" i="5"/>
  <c r="BC168" i="5" s="1"/>
  <c r="BB169" i="5"/>
  <c r="BA169" i="5"/>
  <c r="BA168" i="5" s="1"/>
  <c r="AZ169" i="5"/>
  <c r="AZ168" i="5" s="1"/>
  <c r="AY169" i="5"/>
  <c r="AY168" i="5" s="1"/>
  <c r="AX169" i="5"/>
  <c r="AW169" i="5"/>
  <c r="AW168" i="5" s="1"/>
  <c r="AV169" i="5"/>
  <c r="AV168" i="5" s="1"/>
  <c r="AU169" i="5"/>
  <c r="AU168" i="5" s="1"/>
  <c r="AT169" i="5"/>
  <c r="AS169" i="5"/>
  <c r="AS168" i="5" s="1"/>
  <c r="AR169" i="5"/>
  <c r="AR168" i="5" s="1"/>
  <c r="AQ169" i="5"/>
  <c r="AQ168" i="5" s="1"/>
  <c r="AP169" i="5"/>
  <c r="AO169" i="5"/>
  <c r="AO168" i="5" s="1"/>
  <c r="AN169" i="5"/>
  <c r="AN168" i="5" s="1"/>
  <c r="AM169" i="5"/>
  <c r="AM168" i="5" s="1"/>
  <c r="AL169" i="5"/>
  <c r="AK169" i="5"/>
  <c r="AK168" i="5" s="1"/>
  <c r="AJ169" i="5"/>
  <c r="AJ168" i="5" s="1"/>
  <c r="AI169" i="5"/>
  <c r="AI168" i="5" s="1"/>
  <c r="AH169" i="5"/>
  <c r="AG169" i="5"/>
  <c r="AG168" i="5" s="1"/>
  <c r="AF169" i="5"/>
  <c r="AF168" i="5" s="1"/>
  <c r="AE169" i="5"/>
  <c r="AE168" i="5" s="1"/>
  <c r="AD169" i="5"/>
  <c r="AC169" i="5"/>
  <c r="AC168" i="5" s="1"/>
  <c r="AB169" i="5"/>
  <c r="AB168" i="5" s="1"/>
  <c r="AA169" i="5"/>
  <c r="AA168" i="5" s="1"/>
  <c r="Z169" i="5"/>
  <c r="Y169" i="5"/>
  <c r="Y168" i="5" s="1"/>
  <c r="O169" i="5"/>
  <c r="L169" i="5"/>
  <c r="L168" i="5" s="1"/>
  <c r="K169" i="5"/>
  <c r="K168" i="5" s="1"/>
  <c r="J169" i="5"/>
  <c r="I169" i="5"/>
  <c r="I168" i="5" s="1"/>
  <c r="G168" i="5" s="1"/>
  <c r="G169" i="5"/>
  <c r="F169" i="5"/>
  <c r="E169" i="5"/>
  <c r="E168" i="5" s="1"/>
  <c r="BJ168" i="5"/>
  <c r="BF168" i="5"/>
  <c r="BB168" i="5"/>
  <c r="AX168" i="5"/>
  <c r="AT168" i="5"/>
  <c r="AP168" i="5"/>
  <c r="AL168" i="5"/>
  <c r="AH168" i="5"/>
  <c r="AD168" i="5"/>
  <c r="Z168" i="5"/>
  <c r="J168" i="5"/>
  <c r="F168" i="5"/>
  <c r="V167" i="5"/>
  <c r="S167" i="5"/>
  <c r="R167" i="5"/>
  <c r="Q167" i="5"/>
  <c r="P167" i="5"/>
  <c r="O167" i="5"/>
  <c r="X167" i="5" s="1"/>
  <c r="N167" i="5"/>
  <c r="T167" i="5" s="1"/>
  <c r="T165" i="5" s="1"/>
  <c r="H167" i="5"/>
  <c r="G167" i="5"/>
  <c r="W166" i="5"/>
  <c r="T166" i="5"/>
  <c r="S166" i="5"/>
  <c r="S165" i="5" s="1"/>
  <c r="R166" i="5"/>
  <c r="Q166" i="5"/>
  <c r="P166" i="5"/>
  <c r="O166" i="5"/>
  <c r="X166" i="5" s="1"/>
  <c r="N166" i="5"/>
  <c r="M166" i="5"/>
  <c r="V166" i="5" s="1"/>
  <c r="H166" i="5"/>
  <c r="G166" i="5"/>
  <c r="BK165" i="5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R165" i="5" s="1"/>
  <c r="AF165" i="5"/>
  <c r="Q165" i="5" s="1"/>
  <c r="AE165" i="5"/>
  <c r="AD165" i="5"/>
  <c r="AC165" i="5"/>
  <c r="AB165" i="5"/>
  <c r="AA165" i="5"/>
  <c r="Z165" i="5"/>
  <c r="Y165" i="5"/>
  <c r="P165" i="5"/>
  <c r="M165" i="5"/>
  <c r="V165" i="5" s="1"/>
  <c r="L165" i="5"/>
  <c r="K165" i="5"/>
  <c r="J165" i="5"/>
  <c r="I165" i="5"/>
  <c r="G165" i="5" s="1"/>
  <c r="H165" i="5"/>
  <c r="F165" i="5"/>
  <c r="E165" i="5"/>
  <c r="X164" i="5"/>
  <c r="U164" i="5"/>
  <c r="T164" i="5"/>
  <c r="R164" i="5"/>
  <c r="Q164" i="5"/>
  <c r="P164" i="5"/>
  <c r="O164" i="5"/>
  <c r="N164" i="5"/>
  <c r="W164" i="5" s="1"/>
  <c r="M164" i="5"/>
  <c r="V164" i="5" s="1"/>
  <c r="H164" i="5"/>
  <c r="G164" i="5"/>
  <c r="V163" i="5"/>
  <c r="S163" i="5"/>
  <c r="R163" i="5"/>
  <c r="Q163" i="5"/>
  <c r="P163" i="5"/>
  <c r="O163" i="5"/>
  <c r="X163" i="5" s="1"/>
  <c r="N163" i="5"/>
  <c r="W163" i="5" s="1"/>
  <c r="M163" i="5"/>
  <c r="H163" i="5"/>
  <c r="G163" i="5"/>
  <c r="X162" i="5"/>
  <c r="U162" i="5"/>
  <c r="T162" i="5"/>
  <c r="R162" i="5"/>
  <c r="Q162" i="5"/>
  <c r="P162" i="5"/>
  <c r="O162" i="5"/>
  <c r="N162" i="5"/>
  <c r="W162" i="5" s="1"/>
  <c r="M162" i="5"/>
  <c r="V162" i="5" s="1"/>
  <c r="H162" i="5"/>
  <c r="G162" i="5"/>
  <c r="BK161" i="5"/>
  <c r="BK160" i="5" s="1"/>
  <c r="BJ161" i="5"/>
  <c r="BJ160" i="5" s="1"/>
  <c r="BI161" i="5"/>
  <c r="BI160" i="5" s="1"/>
  <c r="BH161" i="5"/>
  <c r="BG161" i="5"/>
  <c r="BG160" i="5" s="1"/>
  <c r="BG159" i="5" s="1"/>
  <c r="BF161" i="5"/>
  <c r="BF160" i="5" s="1"/>
  <c r="BF159" i="5" s="1"/>
  <c r="BE161" i="5"/>
  <c r="BE160" i="5" s="1"/>
  <c r="BD161" i="5"/>
  <c r="BC161" i="5"/>
  <c r="BC160" i="5" s="1"/>
  <c r="BC159" i="5" s="1"/>
  <c r="BB161" i="5"/>
  <c r="BB160" i="5" s="1"/>
  <c r="BB159" i="5" s="1"/>
  <c r="BA161" i="5"/>
  <c r="BA160" i="5" s="1"/>
  <c r="AZ161" i="5"/>
  <c r="AY161" i="5"/>
  <c r="AY160" i="5" s="1"/>
  <c r="AY159" i="5" s="1"/>
  <c r="AX161" i="5"/>
  <c r="AX160" i="5" s="1"/>
  <c r="AX159" i="5" s="1"/>
  <c r="AW161" i="5"/>
  <c r="AW160" i="5" s="1"/>
  <c r="AV161" i="5"/>
  <c r="AU161" i="5"/>
  <c r="AU160" i="5" s="1"/>
  <c r="AU159" i="5" s="1"/>
  <c r="AT161" i="5"/>
  <c r="AT160" i="5" s="1"/>
  <c r="AT159" i="5" s="1"/>
  <c r="AS161" i="5"/>
  <c r="AS160" i="5" s="1"/>
  <c r="AR161" i="5"/>
  <c r="AQ161" i="5"/>
  <c r="AQ160" i="5" s="1"/>
  <c r="AQ159" i="5" s="1"/>
  <c r="AP161" i="5"/>
  <c r="AP160" i="5" s="1"/>
  <c r="AP159" i="5" s="1"/>
  <c r="AO161" i="5"/>
  <c r="AO160" i="5" s="1"/>
  <c r="AN161" i="5"/>
  <c r="AM161" i="5"/>
  <c r="AM160" i="5" s="1"/>
  <c r="AM159" i="5" s="1"/>
  <c r="AL161" i="5"/>
  <c r="AL160" i="5" s="1"/>
  <c r="AL159" i="5" s="1"/>
  <c r="AK161" i="5"/>
  <c r="AK160" i="5" s="1"/>
  <c r="AJ161" i="5"/>
  <c r="AI161" i="5"/>
  <c r="AI160" i="5" s="1"/>
  <c r="AI159" i="5" s="1"/>
  <c r="AH161" i="5"/>
  <c r="AH160" i="5" s="1"/>
  <c r="AH159" i="5" s="1"/>
  <c r="AG161" i="5"/>
  <c r="AG160" i="5" s="1"/>
  <c r="AF161" i="5"/>
  <c r="AE161" i="5"/>
  <c r="AE160" i="5" s="1"/>
  <c r="AE159" i="5" s="1"/>
  <c r="AD161" i="5"/>
  <c r="AD160" i="5" s="1"/>
  <c r="AD159" i="5" s="1"/>
  <c r="AC161" i="5"/>
  <c r="AC160" i="5" s="1"/>
  <c r="AB161" i="5"/>
  <c r="AA161" i="5"/>
  <c r="AA160" i="5" s="1"/>
  <c r="AA159" i="5" s="1"/>
  <c r="Z161" i="5"/>
  <c r="Z160" i="5" s="1"/>
  <c r="Z159" i="5" s="1"/>
  <c r="Y161" i="5"/>
  <c r="Y160" i="5" s="1"/>
  <c r="M161" i="5"/>
  <c r="M160" i="5" s="1"/>
  <c r="L161" i="5"/>
  <c r="K161" i="5"/>
  <c r="K160" i="5" s="1"/>
  <c r="K159" i="5" s="1"/>
  <c r="J161" i="5"/>
  <c r="J160" i="5" s="1"/>
  <c r="J159" i="5" s="1"/>
  <c r="I161" i="5"/>
  <c r="G161" i="5" s="1"/>
  <c r="F161" i="5"/>
  <c r="F160" i="5" s="1"/>
  <c r="F159" i="5" s="1"/>
  <c r="E161" i="5"/>
  <c r="E160" i="5" s="1"/>
  <c r="E159" i="5" s="1"/>
  <c r="BH160" i="5"/>
  <c r="BD160" i="5"/>
  <c r="AZ160" i="5"/>
  <c r="AZ159" i="5" s="1"/>
  <c r="AV160" i="5"/>
  <c r="AV159" i="5" s="1"/>
  <c r="AR160" i="5"/>
  <c r="AN160" i="5"/>
  <c r="AN159" i="5" s="1"/>
  <c r="AJ160" i="5"/>
  <c r="AJ159" i="5" s="1"/>
  <c r="AF160" i="5"/>
  <c r="AF159" i="5" s="1"/>
  <c r="AB160" i="5"/>
  <c r="L160" i="5"/>
  <c r="X158" i="5"/>
  <c r="W158" i="5"/>
  <c r="U158" i="5"/>
  <c r="Q158" i="5"/>
  <c r="P158" i="5"/>
  <c r="N158" i="5"/>
  <c r="T158" i="5" s="1"/>
  <c r="M158" i="5"/>
  <c r="S158" i="5" s="1"/>
  <c r="G158" i="5"/>
  <c r="U157" i="5"/>
  <c r="T157" i="5"/>
  <c r="R157" i="5"/>
  <c r="Q157" i="5"/>
  <c r="P157" i="5"/>
  <c r="O157" i="5"/>
  <c r="N157" i="5"/>
  <c r="M157" i="5"/>
  <c r="S157" i="5" s="1"/>
  <c r="X156" i="5"/>
  <c r="U156" i="5"/>
  <c r="T156" i="5"/>
  <c r="R156" i="5"/>
  <c r="Q156" i="5"/>
  <c r="P156" i="5"/>
  <c r="O156" i="5"/>
  <c r="N156" i="5"/>
  <c r="W156" i="5" s="1"/>
  <c r="M156" i="5"/>
  <c r="M154" i="5" s="1"/>
  <c r="H156" i="5"/>
  <c r="G156" i="5"/>
  <c r="V155" i="5"/>
  <c r="S155" i="5"/>
  <c r="R155" i="5"/>
  <c r="Q155" i="5"/>
  <c r="P155" i="5"/>
  <c r="O155" i="5"/>
  <c r="X155" i="5" s="1"/>
  <c r="N155" i="5"/>
  <c r="W155" i="5" s="1"/>
  <c r="M155" i="5"/>
  <c r="H155" i="5"/>
  <c r="G155" i="5"/>
  <c r="BK154" i="5"/>
  <c r="R154" i="5" s="1"/>
  <c r="BJ154" i="5"/>
  <c r="BI154" i="5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Q154" i="5" s="1"/>
  <c r="AE154" i="5"/>
  <c r="P154" i="5" s="1"/>
  <c r="AD154" i="5"/>
  <c r="AC154" i="5"/>
  <c r="AB154" i="5"/>
  <c r="AA154" i="5"/>
  <c r="Z154" i="5"/>
  <c r="Y154" i="5"/>
  <c r="O154" i="5"/>
  <c r="X154" i="5" s="1"/>
  <c r="L154" i="5"/>
  <c r="K154" i="5"/>
  <c r="J154" i="5"/>
  <c r="I154" i="5"/>
  <c r="G154" i="5"/>
  <c r="F154" i="5"/>
  <c r="E154" i="5"/>
  <c r="W153" i="5"/>
  <c r="T153" i="5"/>
  <c r="S153" i="5"/>
  <c r="R153" i="5"/>
  <c r="Q153" i="5"/>
  <c r="P153" i="5"/>
  <c r="O153" i="5"/>
  <c r="X153" i="5" s="1"/>
  <c r="N153" i="5"/>
  <c r="M153" i="5"/>
  <c r="V153" i="5" s="1"/>
  <c r="H153" i="5"/>
  <c r="G153" i="5"/>
  <c r="U152" i="5"/>
  <c r="R152" i="5"/>
  <c r="Q152" i="5"/>
  <c r="P152" i="5"/>
  <c r="O152" i="5"/>
  <c r="X152" i="5" s="1"/>
  <c r="N152" i="5"/>
  <c r="W152" i="5" s="1"/>
  <c r="M152" i="5"/>
  <c r="V152" i="5" s="1"/>
  <c r="U151" i="5"/>
  <c r="R151" i="5"/>
  <c r="Q151" i="5"/>
  <c r="P151" i="5"/>
  <c r="O151" i="5"/>
  <c r="X151" i="5" s="1"/>
  <c r="N151" i="5"/>
  <c r="W151" i="5" s="1"/>
  <c r="M151" i="5"/>
  <c r="S151" i="5" s="1"/>
  <c r="G151" i="5"/>
  <c r="BK150" i="5"/>
  <c r="BJ150" i="5"/>
  <c r="Q150" i="5" s="1"/>
  <c r="BI150" i="5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P150" i="5" s="1"/>
  <c r="AA150" i="5"/>
  <c r="Z150" i="5"/>
  <c r="Y150" i="5"/>
  <c r="R150" i="5"/>
  <c r="N150" i="5"/>
  <c r="W150" i="5" s="1"/>
  <c r="L150" i="5"/>
  <c r="K150" i="5"/>
  <c r="J150" i="5"/>
  <c r="I150" i="5"/>
  <c r="G150" i="5"/>
  <c r="F150" i="5"/>
  <c r="E150" i="5"/>
  <c r="V149" i="5"/>
  <c r="S149" i="5"/>
  <c r="R149" i="5"/>
  <c r="Q149" i="5"/>
  <c r="P149" i="5"/>
  <c r="O149" i="5"/>
  <c r="X149" i="5" s="1"/>
  <c r="N149" i="5"/>
  <c r="T149" i="5" s="1"/>
  <c r="M149" i="5"/>
  <c r="H149" i="5"/>
  <c r="G149" i="5"/>
  <c r="P148" i="5"/>
  <c r="U147" i="5"/>
  <c r="R147" i="5"/>
  <c r="Q147" i="5"/>
  <c r="P147" i="5"/>
  <c r="O147" i="5"/>
  <c r="X147" i="5" s="1"/>
  <c r="N147" i="5"/>
  <c r="N145" i="5" s="1"/>
  <c r="W145" i="5" s="1"/>
  <c r="M147" i="5"/>
  <c r="S147" i="5" s="1"/>
  <c r="G147" i="5"/>
  <c r="W146" i="5"/>
  <c r="T146" i="5"/>
  <c r="S146" i="5"/>
  <c r="S145" i="5" s="1"/>
  <c r="R146" i="5"/>
  <c r="Q146" i="5"/>
  <c r="P146" i="5"/>
  <c r="O146" i="5"/>
  <c r="X146" i="5" s="1"/>
  <c r="N146" i="5"/>
  <c r="M146" i="5"/>
  <c r="V146" i="5" s="1"/>
  <c r="H146" i="5"/>
  <c r="G146" i="5"/>
  <c r="BK145" i="5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R145" i="5" s="1"/>
  <c r="AF145" i="5"/>
  <c r="Q145" i="5" s="1"/>
  <c r="AE145" i="5"/>
  <c r="AD145" i="5"/>
  <c r="AC145" i="5"/>
  <c r="AB145" i="5"/>
  <c r="AA145" i="5"/>
  <c r="Z145" i="5"/>
  <c r="Y145" i="5"/>
  <c r="P145" i="5"/>
  <c r="L145" i="5"/>
  <c r="K145" i="5"/>
  <c r="J145" i="5"/>
  <c r="I145" i="5"/>
  <c r="G145" i="5" s="1"/>
  <c r="F145" i="5"/>
  <c r="E145" i="5"/>
  <c r="AF144" i="5"/>
  <c r="AF140" i="5" s="1"/>
  <c r="Q140" i="5" s="1"/>
  <c r="P144" i="5"/>
  <c r="V143" i="5"/>
  <c r="S143" i="5"/>
  <c r="R143" i="5"/>
  <c r="Q143" i="5"/>
  <c r="P143" i="5"/>
  <c r="O143" i="5"/>
  <c r="X143" i="5" s="1"/>
  <c r="N143" i="5"/>
  <c r="T143" i="5" s="1"/>
  <c r="M143" i="5"/>
  <c r="H143" i="5"/>
  <c r="G143" i="5"/>
  <c r="X142" i="5"/>
  <c r="U142" i="5"/>
  <c r="T142" i="5"/>
  <c r="R142" i="5"/>
  <c r="Q142" i="5"/>
  <c r="P142" i="5"/>
  <c r="O142" i="5"/>
  <c r="N142" i="5"/>
  <c r="W142" i="5" s="1"/>
  <c r="M142" i="5"/>
  <c r="M140" i="5" s="1"/>
  <c r="H140" i="5" s="1"/>
  <c r="H142" i="5"/>
  <c r="G142" i="5"/>
  <c r="V141" i="5"/>
  <c r="V140" i="5" s="1"/>
  <c r="S141" i="5"/>
  <c r="R141" i="5"/>
  <c r="Q141" i="5"/>
  <c r="P141" i="5"/>
  <c r="O141" i="5"/>
  <c r="X141" i="5" s="1"/>
  <c r="X140" i="5" s="1"/>
  <c r="N141" i="5"/>
  <c r="W141" i="5" s="1"/>
  <c r="W140" i="5" s="1"/>
  <c r="M141" i="5"/>
  <c r="H141" i="5"/>
  <c r="G141" i="5"/>
  <c r="BK140" i="5"/>
  <c r="R140" i="5" s="1"/>
  <c r="BJ140" i="5"/>
  <c r="BI140" i="5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E140" i="5"/>
  <c r="P140" i="5" s="1"/>
  <c r="AD140" i="5"/>
  <c r="AC140" i="5"/>
  <c r="AB140" i="5"/>
  <c r="AA140" i="5"/>
  <c r="Z140" i="5"/>
  <c r="Y140" i="5"/>
  <c r="O140" i="5"/>
  <c r="L140" i="5"/>
  <c r="K140" i="5"/>
  <c r="J140" i="5"/>
  <c r="I140" i="5"/>
  <c r="G140" i="5"/>
  <c r="F140" i="5"/>
  <c r="E140" i="5"/>
  <c r="W139" i="5"/>
  <c r="T139" i="5"/>
  <c r="S139" i="5"/>
  <c r="R139" i="5"/>
  <c r="Q139" i="5"/>
  <c r="P139" i="5"/>
  <c r="O139" i="5"/>
  <c r="X139" i="5" s="1"/>
  <c r="N139" i="5"/>
  <c r="M139" i="5"/>
  <c r="V139" i="5" s="1"/>
  <c r="H139" i="5"/>
  <c r="G139" i="5"/>
  <c r="U138" i="5"/>
  <c r="R138" i="5"/>
  <c r="Q138" i="5"/>
  <c r="P138" i="5"/>
  <c r="O138" i="5"/>
  <c r="X138" i="5" s="1"/>
  <c r="N138" i="5"/>
  <c r="W138" i="5" s="1"/>
  <c r="M138" i="5"/>
  <c r="V138" i="5" s="1"/>
  <c r="G138" i="5"/>
  <c r="AF137" i="5"/>
  <c r="N137" i="5" s="1"/>
  <c r="X137" i="5"/>
  <c r="X136" i="5" s="1"/>
  <c r="U137" i="5"/>
  <c r="R137" i="5"/>
  <c r="Q137" i="5"/>
  <c r="P137" i="5"/>
  <c r="O137" i="5"/>
  <c r="M137" i="5"/>
  <c r="V137" i="5" s="1"/>
  <c r="V136" i="5" s="1"/>
  <c r="H137" i="5"/>
  <c r="G137" i="5"/>
  <c r="BK136" i="5"/>
  <c r="BJ136" i="5"/>
  <c r="BI136" i="5"/>
  <c r="P136" i="5" s="1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E136" i="5"/>
  <c r="AD136" i="5"/>
  <c r="R136" i="5" s="1"/>
  <c r="AC136" i="5"/>
  <c r="AB136" i="5"/>
  <c r="AA136" i="5"/>
  <c r="Z136" i="5"/>
  <c r="Y136" i="5"/>
  <c r="M136" i="5"/>
  <c r="H136" i="5" s="1"/>
  <c r="L136" i="5"/>
  <c r="K136" i="5"/>
  <c r="J136" i="5"/>
  <c r="I136" i="5"/>
  <c r="G136" i="5" s="1"/>
  <c r="F136" i="5"/>
  <c r="E136" i="5"/>
  <c r="U135" i="5"/>
  <c r="R135" i="5"/>
  <c r="Q135" i="5"/>
  <c r="P135" i="5"/>
  <c r="O135" i="5"/>
  <c r="X135" i="5" s="1"/>
  <c r="N135" i="5"/>
  <c r="W135" i="5" s="1"/>
  <c r="M135" i="5"/>
  <c r="V135" i="5" s="1"/>
  <c r="G135" i="5"/>
  <c r="W134" i="5"/>
  <c r="T134" i="5"/>
  <c r="S134" i="5"/>
  <c r="R134" i="5"/>
  <c r="Q134" i="5"/>
  <c r="P134" i="5"/>
  <c r="O134" i="5"/>
  <c r="U134" i="5" s="1"/>
  <c r="N134" i="5"/>
  <c r="M134" i="5"/>
  <c r="V134" i="5" s="1"/>
  <c r="H134" i="5"/>
  <c r="G134" i="5"/>
  <c r="U133" i="5"/>
  <c r="R133" i="5"/>
  <c r="Q133" i="5"/>
  <c r="P133" i="5"/>
  <c r="O133" i="5"/>
  <c r="X133" i="5" s="1"/>
  <c r="N133" i="5"/>
  <c r="W133" i="5" s="1"/>
  <c r="M133" i="5"/>
  <c r="S133" i="5" s="1"/>
  <c r="G133" i="5"/>
  <c r="W132" i="5"/>
  <c r="T132" i="5"/>
  <c r="S132" i="5"/>
  <c r="R132" i="5"/>
  <c r="Q132" i="5"/>
  <c r="P132" i="5"/>
  <c r="O132" i="5"/>
  <c r="X132" i="5" s="1"/>
  <c r="N132" i="5"/>
  <c r="M132" i="5"/>
  <c r="V132" i="5" s="1"/>
  <c r="H132" i="5"/>
  <c r="G132" i="5"/>
  <c r="U131" i="5"/>
  <c r="R131" i="5"/>
  <c r="Q131" i="5"/>
  <c r="P131" i="5"/>
  <c r="O131" i="5"/>
  <c r="X131" i="5" s="1"/>
  <c r="X130" i="5" s="1"/>
  <c r="N131" i="5"/>
  <c r="W131" i="5" s="1"/>
  <c r="W130" i="5" s="1"/>
  <c r="M131" i="5"/>
  <c r="V131" i="5" s="1"/>
  <c r="V130" i="5" s="1"/>
  <c r="G131" i="5"/>
  <c r="BK130" i="5"/>
  <c r="BJ130" i="5"/>
  <c r="Q130" i="5" s="1"/>
  <c r="BI130" i="5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P130" i="5" s="1"/>
  <c r="AD130" i="5"/>
  <c r="R130" i="5" s="1"/>
  <c r="AC130" i="5"/>
  <c r="AB130" i="5"/>
  <c r="AA130" i="5"/>
  <c r="Z130" i="5"/>
  <c r="Y130" i="5"/>
  <c r="N130" i="5"/>
  <c r="L130" i="5"/>
  <c r="K130" i="5"/>
  <c r="J130" i="5"/>
  <c r="I130" i="5"/>
  <c r="G130" i="5"/>
  <c r="F130" i="5"/>
  <c r="E130" i="5"/>
  <c r="V129" i="5"/>
  <c r="S129" i="5"/>
  <c r="R129" i="5"/>
  <c r="Q129" i="5"/>
  <c r="P129" i="5"/>
  <c r="O129" i="5"/>
  <c r="X129" i="5" s="1"/>
  <c r="N129" i="5"/>
  <c r="W129" i="5" s="1"/>
  <c r="M129" i="5"/>
  <c r="H129" i="5"/>
  <c r="G129" i="5"/>
  <c r="AC128" i="5"/>
  <c r="Q128" i="5" s="1"/>
  <c r="S128" i="5"/>
  <c r="R128" i="5"/>
  <c r="P128" i="5"/>
  <c r="O128" i="5"/>
  <c r="U128" i="5" s="1"/>
  <c r="N128" i="5"/>
  <c r="T128" i="5" s="1"/>
  <c r="M128" i="5"/>
  <c r="V127" i="5"/>
  <c r="S127" i="5"/>
  <c r="R127" i="5"/>
  <c r="Q127" i="5"/>
  <c r="P127" i="5"/>
  <c r="O127" i="5"/>
  <c r="X127" i="5" s="1"/>
  <c r="N127" i="5"/>
  <c r="W127" i="5" s="1"/>
  <c r="M127" i="5"/>
  <c r="H127" i="5"/>
  <c r="G127" i="5"/>
  <c r="X126" i="5"/>
  <c r="U126" i="5"/>
  <c r="T126" i="5"/>
  <c r="R126" i="5"/>
  <c r="Q126" i="5"/>
  <c r="P126" i="5"/>
  <c r="O126" i="5"/>
  <c r="N126" i="5"/>
  <c r="W126" i="5" s="1"/>
  <c r="M126" i="5"/>
  <c r="V126" i="5" s="1"/>
  <c r="H126" i="5"/>
  <c r="G126" i="5"/>
  <c r="V125" i="5"/>
  <c r="S125" i="5"/>
  <c r="R125" i="5"/>
  <c r="Q125" i="5"/>
  <c r="P125" i="5"/>
  <c r="O125" i="5"/>
  <c r="X125" i="5" s="1"/>
  <c r="N125" i="5"/>
  <c r="W125" i="5" s="1"/>
  <c r="M125" i="5"/>
  <c r="J125" i="5"/>
  <c r="T125" i="5" s="1"/>
  <c r="H125" i="5"/>
  <c r="G125" i="5"/>
  <c r="U124" i="5"/>
  <c r="R124" i="5"/>
  <c r="Q124" i="5"/>
  <c r="P124" i="5"/>
  <c r="O124" i="5"/>
  <c r="X124" i="5" s="1"/>
  <c r="N124" i="5"/>
  <c r="W124" i="5" s="1"/>
  <c r="M124" i="5"/>
  <c r="S124" i="5" s="1"/>
  <c r="G124" i="5"/>
  <c r="W123" i="5"/>
  <c r="T123" i="5"/>
  <c r="S123" i="5"/>
  <c r="R123" i="5"/>
  <c r="Q123" i="5"/>
  <c r="P123" i="5"/>
  <c r="O123" i="5"/>
  <c r="X123" i="5" s="1"/>
  <c r="N123" i="5"/>
  <c r="M123" i="5"/>
  <c r="V123" i="5" s="1"/>
  <c r="H123" i="5"/>
  <c r="G123" i="5"/>
  <c r="U122" i="5"/>
  <c r="R122" i="5"/>
  <c r="Q122" i="5"/>
  <c r="P122" i="5"/>
  <c r="O122" i="5"/>
  <c r="X122" i="5" s="1"/>
  <c r="N122" i="5"/>
  <c r="W122" i="5" s="1"/>
  <c r="M122" i="5"/>
  <c r="V122" i="5" s="1"/>
  <c r="G122" i="5"/>
  <c r="W121" i="5"/>
  <c r="T121" i="5"/>
  <c r="S121" i="5"/>
  <c r="R121" i="5"/>
  <c r="Q121" i="5"/>
  <c r="P121" i="5"/>
  <c r="O121" i="5"/>
  <c r="U121" i="5" s="1"/>
  <c r="N121" i="5"/>
  <c r="M121" i="5"/>
  <c r="V121" i="5" s="1"/>
  <c r="H121" i="5"/>
  <c r="G121" i="5"/>
  <c r="BK120" i="5"/>
  <c r="BJ120" i="5"/>
  <c r="BJ119" i="5" s="1"/>
  <c r="BI120" i="5"/>
  <c r="BI119" i="5" s="1"/>
  <c r="BH120" i="5"/>
  <c r="BH119" i="5" s="1"/>
  <c r="BG120" i="5"/>
  <c r="BF120" i="5"/>
  <c r="BF119" i="5" s="1"/>
  <c r="BE120" i="5"/>
  <c r="BE119" i="5" s="1"/>
  <c r="BD120" i="5"/>
  <c r="BD119" i="5" s="1"/>
  <c r="BC120" i="5"/>
  <c r="BB120" i="5"/>
  <c r="BB119" i="5" s="1"/>
  <c r="BB96" i="5" s="1"/>
  <c r="BA120" i="5"/>
  <c r="BA119" i="5" s="1"/>
  <c r="AZ120" i="5"/>
  <c r="AZ119" i="5" s="1"/>
  <c r="AY120" i="5"/>
  <c r="AX120" i="5"/>
  <c r="AX119" i="5" s="1"/>
  <c r="AW120" i="5"/>
  <c r="AW119" i="5" s="1"/>
  <c r="AV120" i="5"/>
  <c r="AV119" i="5" s="1"/>
  <c r="AU120" i="5"/>
  <c r="AT120" i="5"/>
  <c r="AT119" i="5" s="1"/>
  <c r="AS120" i="5"/>
  <c r="AS119" i="5" s="1"/>
  <c r="AR120" i="5"/>
  <c r="AR119" i="5" s="1"/>
  <c r="AQ120" i="5"/>
  <c r="AP120" i="5"/>
  <c r="AP119" i="5" s="1"/>
  <c r="AO120" i="5"/>
  <c r="AO119" i="5" s="1"/>
  <c r="AN120" i="5"/>
  <c r="AN119" i="5" s="1"/>
  <c r="AM120" i="5"/>
  <c r="AL120" i="5"/>
  <c r="AL119" i="5" s="1"/>
  <c r="AL96" i="5" s="1"/>
  <c r="AK120" i="5"/>
  <c r="AK119" i="5" s="1"/>
  <c r="AJ120" i="5"/>
  <c r="AJ119" i="5" s="1"/>
  <c r="AI120" i="5"/>
  <c r="AH120" i="5"/>
  <c r="AH119" i="5" s="1"/>
  <c r="AG120" i="5"/>
  <c r="R120" i="5" s="1"/>
  <c r="R119" i="5" s="1"/>
  <c r="AF120" i="5"/>
  <c r="AE120" i="5"/>
  <c r="AD120" i="5"/>
  <c r="AD119" i="5" s="1"/>
  <c r="AB120" i="5"/>
  <c r="AB119" i="5" s="1"/>
  <c r="AA120" i="5"/>
  <c r="Z120" i="5"/>
  <c r="Z119" i="5" s="1"/>
  <c r="Y120" i="5"/>
  <c r="Y119" i="5" s="1"/>
  <c r="L120" i="5"/>
  <c r="L119" i="5" s="1"/>
  <c r="K120" i="5"/>
  <c r="J120" i="5"/>
  <c r="J119" i="5" s="1"/>
  <c r="I120" i="5"/>
  <c r="G120" i="5" s="1"/>
  <c r="G119" i="5" s="1"/>
  <c r="F120" i="5"/>
  <c r="F119" i="5" s="1"/>
  <c r="F96" i="5" s="1"/>
  <c r="E120" i="5"/>
  <c r="E119" i="5" s="1"/>
  <c r="BK119" i="5"/>
  <c r="BG119" i="5"/>
  <c r="BC119" i="5"/>
  <c r="AY119" i="5"/>
  <c r="AU119" i="5"/>
  <c r="AQ119" i="5"/>
  <c r="AM119" i="5"/>
  <c r="AI119" i="5"/>
  <c r="AE119" i="5"/>
  <c r="AA119" i="5"/>
  <c r="K119" i="5"/>
  <c r="W118" i="5"/>
  <c r="T118" i="5"/>
  <c r="S118" i="5"/>
  <c r="R118" i="5"/>
  <c r="Q118" i="5"/>
  <c r="P118" i="5"/>
  <c r="O118" i="5"/>
  <c r="X118" i="5" s="1"/>
  <c r="N118" i="5"/>
  <c r="M118" i="5"/>
  <c r="V118" i="5" s="1"/>
  <c r="H118" i="5"/>
  <c r="G118" i="5"/>
  <c r="T117" i="5"/>
  <c r="S117" i="5"/>
  <c r="R117" i="5"/>
  <c r="Q117" i="5"/>
  <c r="P117" i="5"/>
  <c r="O117" i="5"/>
  <c r="U117" i="5" s="1"/>
  <c r="N117" i="5"/>
  <c r="M117" i="5"/>
  <c r="V117" i="5" s="1"/>
  <c r="W116" i="5"/>
  <c r="T116" i="5"/>
  <c r="S116" i="5"/>
  <c r="R116" i="5"/>
  <c r="Q116" i="5"/>
  <c r="P116" i="5"/>
  <c r="O116" i="5"/>
  <c r="X116" i="5" s="1"/>
  <c r="N116" i="5"/>
  <c r="M116" i="5"/>
  <c r="V116" i="5" s="1"/>
  <c r="H116" i="5"/>
  <c r="G116" i="5"/>
  <c r="U115" i="5"/>
  <c r="R115" i="5"/>
  <c r="Q115" i="5"/>
  <c r="P115" i="5"/>
  <c r="O115" i="5"/>
  <c r="X115" i="5" s="1"/>
  <c r="N115" i="5"/>
  <c r="W115" i="5" s="1"/>
  <c r="M115" i="5"/>
  <c r="V115" i="5" s="1"/>
  <c r="G115" i="5"/>
  <c r="BK114" i="5"/>
  <c r="BJ114" i="5"/>
  <c r="Q114" i="5" s="1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P114" i="5" s="1"/>
  <c r="AD114" i="5"/>
  <c r="AC114" i="5"/>
  <c r="AB114" i="5"/>
  <c r="AA114" i="5"/>
  <c r="Z114" i="5"/>
  <c r="Y114" i="5"/>
  <c r="R114" i="5"/>
  <c r="N114" i="5"/>
  <c r="W114" i="5" s="1"/>
  <c r="L114" i="5"/>
  <c r="J114" i="5"/>
  <c r="I114" i="5"/>
  <c r="G114" i="5" s="1"/>
  <c r="F114" i="5"/>
  <c r="E114" i="5"/>
  <c r="U113" i="5"/>
  <c r="R113" i="5"/>
  <c r="Q113" i="5"/>
  <c r="P113" i="5"/>
  <c r="O113" i="5"/>
  <c r="X113" i="5" s="1"/>
  <c r="N113" i="5"/>
  <c r="W113" i="5" s="1"/>
  <c r="M113" i="5"/>
  <c r="V113" i="5" s="1"/>
  <c r="G113" i="5"/>
  <c r="W112" i="5"/>
  <c r="T112" i="5"/>
  <c r="S112" i="5"/>
  <c r="R112" i="5"/>
  <c r="Q112" i="5"/>
  <c r="P112" i="5"/>
  <c r="O112" i="5"/>
  <c r="U112" i="5" s="1"/>
  <c r="N112" i="5"/>
  <c r="M112" i="5"/>
  <c r="V112" i="5" s="1"/>
  <c r="H112" i="5"/>
  <c r="G112" i="5"/>
  <c r="U111" i="5"/>
  <c r="R111" i="5"/>
  <c r="Q111" i="5"/>
  <c r="P111" i="5"/>
  <c r="O111" i="5"/>
  <c r="X111" i="5" s="1"/>
  <c r="N111" i="5"/>
  <c r="W111" i="5" s="1"/>
  <c r="M111" i="5"/>
  <c r="G111" i="5"/>
  <c r="W110" i="5"/>
  <c r="T110" i="5"/>
  <c r="S110" i="5"/>
  <c r="R110" i="5"/>
  <c r="Q110" i="5"/>
  <c r="P110" i="5"/>
  <c r="O110" i="5"/>
  <c r="N110" i="5"/>
  <c r="M110" i="5"/>
  <c r="V110" i="5" s="1"/>
  <c r="H110" i="5"/>
  <c r="G110" i="5"/>
  <c r="U109" i="5"/>
  <c r="R109" i="5"/>
  <c r="Q109" i="5"/>
  <c r="P109" i="5"/>
  <c r="O109" i="5"/>
  <c r="X109" i="5" s="1"/>
  <c r="N109" i="5"/>
  <c r="W109" i="5" s="1"/>
  <c r="M109" i="5"/>
  <c r="G109" i="5"/>
  <c r="W108" i="5"/>
  <c r="T108" i="5"/>
  <c r="S108" i="5"/>
  <c r="R108" i="5"/>
  <c r="Q108" i="5"/>
  <c r="P108" i="5"/>
  <c r="O108" i="5"/>
  <c r="N108" i="5"/>
  <c r="M108" i="5"/>
  <c r="V108" i="5" s="1"/>
  <c r="H108" i="5"/>
  <c r="G108" i="5"/>
  <c r="U107" i="5"/>
  <c r="R107" i="5"/>
  <c r="Q107" i="5"/>
  <c r="P107" i="5"/>
  <c r="O107" i="5"/>
  <c r="X107" i="5" s="1"/>
  <c r="N107" i="5"/>
  <c r="W107" i="5" s="1"/>
  <c r="M107" i="5"/>
  <c r="G107" i="5"/>
  <c r="W106" i="5"/>
  <c r="T106" i="5"/>
  <c r="S106" i="5"/>
  <c r="R106" i="5"/>
  <c r="Q106" i="5"/>
  <c r="P106" i="5"/>
  <c r="O106" i="5"/>
  <c r="N106" i="5"/>
  <c r="M106" i="5"/>
  <c r="V106" i="5" s="1"/>
  <c r="H106" i="5"/>
  <c r="G106" i="5"/>
  <c r="U105" i="5"/>
  <c r="R105" i="5"/>
  <c r="Q105" i="5"/>
  <c r="P105" i="5"/>
  <c r="O105" i="5"/>
  <c r="X105" i="5" s="1"/>
  <c r="N105" i="5"/>
  <c r="W105" i="5" s="1"/>
  <c r="M105" i="5"/>
  <c r="G105" i="5"/>
  <c r="W104" i="5"/>
  <c r="T104" i="5"/>
  <c r="S104" i="5"/>
  <c r="R104" i="5"/>
  <c r="Q104" i="5"/>
  <c r="P104" i="5"/>
  <c r="O104" i="5"/>
  <c r="N104" i="5"/>
  <c r="M104" i="5"/>
  <c r="V104" i="5" s="1"/>
  <c r="H104" i="5"/>
  <c r="G104" i="5"/>
  <c r="U103" i="5"/>
  <c r="T103" i="5"/>
  <c r="R103" i="5"/>
  <c r="Q103" i="5"/>
  <c r="P103" i="5"/>
  <c r="O103" i="5"/>
  <c r="N103" i="5"/>
  <c r="W103" i="5" s="1"/>
  <c r="M103" i="5"/>
  <c r="V103" i="5" s="1"/>
  <c r="H103" i="5"/>
  <c r="G103" i="5"/>
  <c r="V102" i="5"/>
  <c r="S102" i="5"/>
  <c r="R102" i="5"/>
  <c r="Q102" i="5"/>
  <c r="P102" i="5"/>
  <c r="O102" i="5"/>
  <c r="X102" i="5" s="1"/>
  <c r="N102" i="5"/>
  <c r="M102" i="5"/>
  <c r="H102" i="5"/>
  <c r="G102" i="5"/>
  <c r="X101" i="5"/>
  <c r="U101" i="5"/>
  <c r="T101" i="5"/>
  <c r="R101" i="5"/>
  <c r="Q101" i="5"/>
  <c r="P101" i="5"/>
  <c r="O101" i="5"/>
  <c r="N101" i="5"/>
  <c r="W101" i="5" s="1"/>
  <c r="M101" i="5"/>
  <c r="V101" i="5" s="1"/>
  <c r="H101" i="5"/>
  <c r="G101" i="5"/>
  <c r="V100" i="5"/>
  <c r="S100" i="5"/>
  <c r="R100" i="5"/>
  <c r="Q100" i="5"/>
  <c r="P100" i="5"/>
  <c r="O100" i="5"/>
  <c r="X100" i="5" s="1"/>
  <c r="N100" i="5"/>
  <c r="M100" i="5"/>
  <c r="H100" i="5"/>
  <c r="G100" i="5"/>
  <c r="X99" i="5"/>
  <c r="U99" i="5"/>
  <c r="T99" i="5"/>
  <c r="R99" i="5"/>
  <c r="Q99" i="5"/>
  <c r="P99" i="5"/>
  <c r="O99" i="5"/>
  <c r="N99" i="5"/>
  <c r="W99" i="5" s="1"/>
  <c r="M99" i="5"/>
  <c r="H99" i="5"/>
  <c r="G99" i="5"/>
  <c r="V98" i="5"/>
  <c r="S98" i="5"/>
  <c r="R98" i="5"/>
  <c r="Q98" i="5"/>
  <c r="P98" i="5"/>
  <c r="O98" i="5"/>
  <c r="X98" i="5" s="1"/>
  <c r="N98" i="5"/>
  <c r="M98" i="5"/>
  <c r="H98" i="5"/>
  <c r="G98" i="5"/>
  <c r="BK97" i="5"/>
  <c r="BJ97" i="5"/>
  <c r="BI97" i="5"/>
  <c r="BI96" i="5" s="1"/>
  <c r="BH97" i="5"/>
  <c r="BH96" i="5" s="1"/>
  <c r="BG97" i="5"/>
  <c r="BG96" i="5" s="1"/>
  <c r="BF97" i="5"/>
  <c r="BE97" i="5"/>
  <c r="BE96" i="5" s="1"/>
  <c r="BD97" i="5"/>
  <c r="BD96" i="5" s="1"/>
  <c r="BC97" i="5"/>
  <c r="BC96" i="5" s="1"/>
  <c r="BB97" i="5"/>
  <c r="BA97" i="5"/>
  <c r="BA96" i="5" s="1"/>
  <c r="AZ97" i="5"/>
  <c r="AZ96" i="5" s="1"/>
  <c r="AY97" i="5"/>
  <c r="AY96" i="5" s="1"/>
  <c r="AX97" i="5"/>
  <c r="AW97" i="5"/>
  <c r="AW96" i="5" s="1"/>
  <c r="AV97" i="5"/>
  <c r="AV96" i="5" s="1"/>
  <c r="AU97" i="5"/>
  <c r="AU96" i="5" s="1"/>
  <c r="AT97" i="5"/>
  <c r="AS97" i="5"/>
  <c r="AS96" i="5" s="1"/>
  <c r="AR97" i="5"/>
  <c r="AR96" i="5" s="1"/>
  <c r="AQ97" i="5"/>
  <c r="AQ96" i="5" s="1"/>
  <c r="AP97" i="5"/>
  <c r="AO97" i="5"/>
  <c r="AO96" i="5" s="1"/>
  <c r="AN97" i="5"/>
  <c r="AN96" i="5" s="1"/>
  <c r="AM97" i="5"/>
  <c r="AM96" i="5" s="1"/>
  <c r="AL97" i="5"/>
  <c r="AK97" i="5"/>
  <c r="AK96" i="5" s="1"/>
  <c r="AJ97" i="5"/>
  <c r="AJ96" i="5" s="1"/>
  <c r="AI97" i="5"/>
  <c r="AI96" i="5" s="1"/>
  <c r="AH97" i="5"/>
  <c r="AG97" i="5"/>
  <c r="AF97" i="5"/>
  <c r="AE97" i="5"/>
  <c r="AD97" i="5"/>
  <c r="AC97" i="5"/>
  <c r="AB97" i="5"/>
  <c r="AA97" i="5"/>
  <c r="AA96" i="5" s="1"/>
  <c r="Z97" i="5"/>
  <c r="Y97" i="5"/>
  <c r="Y96" i="5" s="1"/>
  <c r="L97" i="5"/>
  <c r="L96" i="5" s="1"/>
  <c r="K97" i="5"/>
  <c r="K96" i="5" s="1"/>
  <c r="J97" i="5"/>
  <c r="I97" i="5"/>
  <c r="G97" i="5"/>
  <c r="F97" i="5"/>
  <c r="E97" i="5"/>
  <c r="E96" i="5" s="1"/>
  <c r="BJ96" i="5"/>
  <c r="BF96" i="5"/>
  <c r="AX96" i="5"/>
  <c r="AT96" i="5"/>
  <c r="AP96" i="5"/>
  <c r="AH96" i="5"/>
  <c r="AD96" i="5"/>
  <c r="Z96" i="5"/>
  <c r="J96" i="5"/>
  <c r="V95" i="5"/>
  <c r="S95" i="5"/>
  <c r="R95" i="5"/>
  <c r="Q95" i="5"/>
  <c r="P95" i="5"/>
  <c r="O95" i="5"/>
  <c r="X95" i="5" s="1"/>
  <c r="N95" i="5"/>
  <c r="M95" i="5"/>
  <c r="H95" i="5"/>
  <c r="G95" i="5"/>
  <c r="X94" i="5"/>
  <c r="U94" i="5"/>
  <c r="T94" i="5"/>
  <c r="R94" i="5"/>
  <c r="Q94" i="5"/>
  <c r="P94" i="5"/>
  <c r="O94" i="5"/>
  <c r="N94" i="5"/>
  <c r="W94" i="5" s="1"/>
  <c r="M94" i="5"/>
  <c r="V94" i="5" s="1"/>
  <c r="H94" i="5"/>
  <c r="G94" i="5"/>
  <c r="Q93" i="5"/>
  <c r="P93" i="5"/>
  <c r="I93" i="5"/>
  <c r="I89" i="5" s="1"/>
  <c r="G89" i="5" s="1"/>
  <c r="Q92" i="5"/>
  <c r="P92" i="5"/>
  <c r="W91" i="5"/>
  <c r="T91" i="5"/>
  <c r="S91" i="5"/>
  <c r="R91" i="5"/>
  <c r="Q91" i="5"/>
  <c r="P91" i="5"/>
  <c r="O91" i="5"/>
  <c r="N91" i="5"/>
  <c r="M91" i="5"/>
  <c r="V91" i="5" s="1"/>
  <c r="H91" i="5"/>
  <c r="G91" i="5"/>
  <c r="BK89" i="5"/>
  <c r="BJ89" i="5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P89" i="5"/>
  <c r="M89" i="5"/>
  <c r="V89" i="5" s="1"/>
  <c r="L89" i="5"/>
  <c r="K89" i="5"/>
  <c r="J89" i="5"/>
  <c r="H89" i="5"/>
  <c r="F89" i="5"/>
  <c r="E89" i="5"/>
  <c r="X88" i="5"/>
  <c r="U88" i="5"/>
  <c r="T88" i="5"/>
  <c r="R88" i="5"/>
  <c r="Q88" i="5"/>
  <c r="P88" i="5"/>
  <c r="O88" i="5"/>
  <c r="N88" i="5"/>
  <c r="W88" i="5" s="1"/>
  <c r="M88" i="5"/>
  <c r="V88" i="5" s="1"/>
  <c r="H88" i="5"/>
  <c r="G88" i="5"/>
  <c r="AF87" i="5"/>
  <c r="AC87" i="5"/>
  <c r="AC84" i="5" s="1"/>
  <c r="Z87" i="5"/>
  <c r="U87" i="5"/>
  <c r="R87" i="5"/>
  <c r="Q87" i="5"/>
  <c r="P87" i="5"/>
  <c r="O87" i="5"/>
  <c r="X87" i="5" s="1"/>
  <c r="M87" i="5"/>
  <c r="G87" i="5"/>
  <c r="W86" i="5"/>
  <c r="T86" i="5"/>
  <c r="S86" i="5"/>
  <c r="R86" i="5"/>
  <c r="Q86" i="5"/>
  <c r="P86" i="5"/>
  <c r="O86" i="5"/>
  <c r="U86" i="5" s="1"/>
  <c r="N86" i="5"/>
  <c r="M86" i="5"/>
  <c r="V86" i="5" s="1"/>
  <c r="H86" i="5"/>
  <c r="G86" i="5"/>
  <c r="U85" i="5"/>
  <c r="R85" i="5"/>
  <c r="Q85" i="5"/>
  <c r="P85" i="5"/>
  <c r="O85" i="5"/>
  <c r="X85" i="5" s="1"/>
  <c r="N85" i="5"/>
  <c r="M85" i="5"/>
  <c r="V85" i="5" s="1"/>
  <c r="G85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B84" i="5"/>
  <c r="AA84" i="5"/>
  <c r="Z84" i="5"/>
  <c r="Z67" i="5" s="1"/>
  <c r="Y84" i="5"/>
  <c r="R84" i="5"/>
  <c r="O84" i="5"/>
  <c r="X84" i="5" s="1"/>
  <c r="L84" i="5"/>
  <c r="K84" i="5"/>
  <c r="J84" i="5"/>
  <c r="I84" i="5"/>
  <c r="G84" i="5"/>
  <c r="F84" i="5"/>
  <c r="E84" i="5"/>
  <c r="V83" i="5"/>
  <c r="S83" i="5"/>
  <c r="R83" i="5"/>
  <c r="Q83" i="5"/>
  <c r="P83" i="5"/>
  <c r="O83" i="5"/>
  <c r="N83" i="5"/>
  <c r="T83" i="5" s="1"/>
  <c r="M83" i="5"/>
  <c r="H83" i="5"/>
  <c r="G83" i="5"/>
  <c r="X82" i="5"/>
  <c r="U82" i="5"/>
  <c r="R82" i="5"/>
  <c r="Q82" i="5"/>
  <c r="P82" i="5"/>
  <c r="O82" i="5"/>
  <c r="N82" i="5"/>
  <c r="W82" i="5" s="1"/>
  <c r="M82" i="5"/>
  <c r="H82" i="5" s="1"/>
  <c r="G82" i="5"/>
  <c r="V81" i="5"/>
  <c r="S81" i="5"/>
  <c r="R81" i="5"/>
  <c r="Q81" i="5"/>
  <c r="P81" i="5"/>
  <c r="O81" i="5"/>
  <c r="U81" i="5" s="1"/>
  <c r="N81" i="5"/>
  <c r="N80" i="5" s="1"/>
  <c r="M81" i="5"/>
  <c r="H81" i="5"/>
  <c r="G81" i="5"/>
  <c r="BK80" i="5"/>
  <c r="BJ80" i="5"/>
  <c r="BI80" i="5"/>
  <c r="P80" i="5" s="1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Q80" i="5" s="1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W80" i="5"/>
  <c r="L80" i="5"/>
  <c r="K80" i="5"/>
  <c r="J80" i="5"/>
  <c r="I80" i="5"/>
  <c r="G80" i="5" s="1"/>
  <c r="F80" i="5"/>
  <c r="E80" i="5"/>
  <c r="W79" i="5"/>
  <c r="T79" i="5"/>
  <c r="T77" i="5" s="1"/>
  <c r="S79" i="5"/>
  <c r="R79" i="5"/>
  <c r="Q79" i="5"/>
  <c r="P79" i="5"/>
  <c r="O79" i="5"/>
  <c r="X79" i="5" s="1"/>
  <c r="N79" i="5"/>
  <c r="M79" i="5"/>
  <c r="V79" i="5" s="1"/>
  <c r="H79" i="5"/>
  <c r="G79" i="5"/>
  <c r="S78" i="5"/>
  <c r="S77" i="5" s="1"/>
  <c r="R78" i="5"/>
  <c r="Q78" i="5"/>
  <c r="P78" i="5"/>
  <c r="O78" i="5"/>
  <c r="X78" i="5" s="1"/>
  <c r="N78" i="5"/>
  <c r="T78" i="5" s="1"/>
  <c r="M78" i="5"/>
  <c r="G78" i="5"/>
  <c r="BK77" i="5"/>
  <c r="R77" i="5" s="1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P77" i="5" s="1"/>
  <c r="AA77" i="5"/>
  <c r="Z77" i="5"/>
  <c r="Y77" i="5"/>
  <c r="W77" i="5"/>
  <c r="N77" i="5"/>
  <c r="L77" i="5"/>
  <c r="K77" i="5"/>
  <c r="J77" i="5"/>
  <c r="I77" i="5"/>
  <c r="G77" i="5"/>
  <c r="X76" i="5"/>
  <c r="U76" i="5"/>
  <c r="R76" i="5"/>
  <c r="Q76" i="5"/>
  <c r="P76" i="5"/>
  <c r="O76" i="5"/>
  <c r="N76" i="5"/>
  <c r="W76" i="5" s="1"/>
  <c r="M76" i="5"/>
  <c r="S76" i="5" s="1"/>
  <c r="H76" i="5"/>
  <c r="G76" i="5"/>
  <c r="V75" i="5"/>
  <c r="S75" i="5"/>
  <c r="R75" i="5"/>
  <c r="Q75" i="5"/>
  <c r="P75" i="5"/>
  <c r="O75" i="5"/>
  <c r="U75" i="5" s="1"/>
  <c r="N75" i="5"/>
  <c r="W75" i="5" s="1"/>
  <c r="M75" i="5"/>
  <c r="H75" i="5"/>
  <c r="G75" i="5"/>
  <c r="AF74" i="5"/>
  <c r="Q74" i="5" s="1"/>
  <c r="AC74" i="5"/>
  <c r="V74" i="5"/>
  <c r="S74" i="5"/>
  <c r="R74" i="5"/>
  <c r="P74" i="5"/>
  <c r="O74" i="5"/>
  <c r="U74" i="5" s="1"/>
  <c r="M74" i="5"/>
  <c r="H74" i="5"/>
  <c r="G74" i="5"/>
  <c r="X73" i="5"/>
  <c r="U73" i="5"/>
  <c r="T73" i="5"/>
  <c r="R73" i="5"/>
  <c r="Q73" i="5"/>
  <c r="P73" i="5"/>
  <c r="O73" i="5"/>
  <c r="N73" i="5"/>
  <c r="W73" i="5" s="1"/>
  <c r="M73" i="5"/>
  <c r="S73" i="5" s="1"/>
  <c r="H73" i="5"/>
  <c r="G73" i="5"/>
  <c r="AC72" i="5"/>
  <c r="U72" i="5"/>
  <c r="R72" i="5"/>
  <c r="Q72" i="5"/>
  <c r="P72" i="5"/>
  <c r="O72" i="5"/>
  <c r="X72" i="5" s="1"/>
  <c r="M72" i="5"/>
  <c r="V72" i="5" s="1"/>
  <c r="H72" i="5"/>
  <c r="G72" i="5"/>
  <c r="U71" i="5"/>
  <c r="R71" i="5"/>
  <c r="Q71" i="5"/>
  <c r="P71" i="5"/>
  <c r="O71" i="5"/>
  <c r="X71" i="5" s="1"/>
  <c r="N71" i="5"/>
  <c r="T71" i="5" s="1"/>
  <c r="M71" i="5"/>
  <c r="H71" i="5" s="1"/>
  <c r="G71" i="5"/>
  <c r="W70" i="5"/>
  <c r="U70" i="5"/>
  <c r="T70" i="5"/>
  <c r="R70" i="5"/>
  <c r="Q70" i="5"/>
  <c r="P70" i="5"/>
  <c r="O70" i="5"/>
  <c r="X70" i="5" s="1"/>
  <c r="N70" i="5"/>
  <c r="M70" i="5"/>
  <c r="V70" i="5" s="1"/>
  <c r="H70" i="5"/>
  <c r="G70" i="5"/>
  <c r="U69" i="5"/>
  <c r="R69" i="5"/>
  <c r="Q69" i="5"/>
  <c r="P69" i="5"/>
  <c r="O69" i="5"/>
  <c r="X69" i="5" s="1"/>
  <c r="N69" i="5"/>
  <c r="T69" i="5" s="1"/>
  <c r="M69" i="5"/>
  <c r="S69" i="5" s="1"/>
  <c r="G69" i="5"/>
  <c r="BK68" i="5"/>
  <c r="BJ68" i="5"/>
  <c r="BI68" i="5"/>
  <c r="BH68" i="5"/>
  <c r="BH67" i="5" s="1"/>
  <c r="BG68" i="5"/>
  <c r="BF68" i="5"/>
  <c r="BF67" i="5" s="1"/>
  <c r="BE68" i="5"/>
  <c r="BD68" i="5"/>
  <c r="BD67" i="5" s="1"/>
  <c r="BC68" i="5"/>
  <c r="BB68" i="5"/>
  <c r="BB67" i="5" s="1"/>
  <c r="BA68" i="5"/>
  <c r="AZ68" i="5"/>
  <c r="AZ67" i="5" s="1"/>
  <c r="AZ3" i="5" s="1"/>
  <c r="AY68" i="5"/>
  <c r="AX68" i="5"/>
  <c r="AX67" i="5" s="1"/>
  <c r="AW68" i="5"/>
  <c r="AV68" i="5"/>
  <c r="AV67" i="5" s="1"/>
  <c r="AV3" i="5" s="1"/>
  <c r="AU68" i="5"/>
  <c r="AT68" i="5"/>
  <c r="AT67" i="5" s="1"/>
  <c r="AS68" i="5"/>
  <c r="AR68" i="5"/>
  <c r="AR67" i="5" s="1"/>
  <c r="AQ68" i="5"/>
  <c r="AP68" i="5"/>
  <c r="AP67" i="5" s="1"/>
  <c r="AO68" i="5"/>
  <c r="AN68" i="5"/>
  <c r="AN67" i="5" s="1"/>
  <c r="AN3" i="5" s="1"/>
  <c r="AM68" i="5"/>
  <c r="AL68" i="5"/>
  <c r="AL67" i="5" s="1"/>
  <c r="AK68" i="5"/>
  <c r="AJ68" i="5"/>
  <c r="AJ67" i="5" s="1"/>
  <c r="AJ3" i="5" s="1"/>
  <c r="AI68" i="5"/>
  <c r="AH68" i="5"/>
  <c r="AH67" i="5" s="1"/>
  <c r="AG68" i="5"/>
  <c r="AF68" i="5"/>
  <c r="AF67" i="5" s="1"/>
  <c r="AE68" i="5"/>
  <c r="AD68" i="5"/>
  <c r="AD67" i="5" s="1"/>
  <c r="AB68" i="5"/>
  <c r="P68" i="5" s="1"/>
  <c r="AA68" i="5"/>
  <c r="Z68" i="5"/>
  <c r="Y68" i="5"/>
  <c r="L68" i="5"/>
  <c r="L67" i="5" s="1"/>
  <c r="K68" i="5"/>
  <c r="J68" i="5"/>
  <c r="J67" i="5" s="1"/>
  <c r="I68" i="5"/>
  <c r="G68" i="5"/>
  <c r="F68" i="5"/>
  <c r="F67" i="5" s="1"/>
  <c r="E68" i="5"/>
  <c r="BK67" i="5"/>
  <c r="BI67" i="5"/>
  <c r="BG67" i="5"/>
  <c r="BE67" i="5"/>
  <c r="BC67" i="5"/>
  <c r="BA67" i="5"/>
  <c r="AY67" i="5"/>
  <c r="AW67" i="5"/>
  <c r="AU67" i="5"/>
  <c r="AS67" i="5"/>
  <c r="AQ67" i="5"/>
  <c r="AO67" i="5"/>
  <c r="AM67" i="5"/>
  <c r="AK67" i="5"/>
  <c r="AI67" i="5"/>
  <c r="AG67" i="5"/>
  <c r="AE67" i="5"/>
  <c r="AB67" i="5"/>
  <c r="AA67" i="5"/>
  <c r="Y67" i="5"/>
  <c r="K67" i="5"/>
  <c r="I67" i="5"/>
  <c r="G67" i="5"/>
  <c r="E67" i="5"/>
  <c r="W66" i="5"/>
  <c r="T66" i="5"/>
  <c r="S66" i="5"/>
  <c r="R66" i="5"/>
  <c r="Q66" i="5"/>
  <c r="P66" i="5"/>
  <c r="O66" i="5"/>
  <c r="U66" i="5" s="1"/>
  <c r="N66" i="5"/>
  <c r="M66" i="5"/>
  <c r="V66" i="5" s="1"/>
  <c r="H66" i="5"/>
  <c r="G66" i="5"/>
  <c r="U65" i="5"/>
  <c r="R65" i="5"/>
  <c r="Q65" i="5"/>
  <c r="P65" i="5"/>
  <c r="O65" i="5"/>
  <c r="X65" i="5" s="1"/>
  <c r="N65" i="5"/>
  <c r="W65" i="5" s="1"/>
  <c r="M65" i="5"/>
  <c r="S65" i="5" s="1"/>
  <c r="G65" i="5"/>
  <c r="W64" i="5"/>
  <c r="T64" i="5"/>
  <c r="S64" i="5"/>
  <c r="R64" i="5"/>
  <c r="Q64" i="5"/>
  <c r="P64" i="5"/>
  <c r="O64" i="5"/>
  <c r="X64" i="5" s="1"/>
  <c r="N64" i="5"/>
  <c r="M64" i="5"/>
  <c r="V64" i="5" s="1"/>
  <c r="H64" i="5"/>
  <c r="G64" i="5"/>
  <c r="U63" i="5"/>
  <c r="R63" i="5"/>
  <c r="Q63" i="5"/>
  <c r="P63" i="5"/>
  <c r="O63" i="5"/>
  <c r="X63" i="5" s="1"/>
  <c r="N63" i="5"/>
  <c r="W63" i="5" s="1"/>
  <c r="M63" i="5"/>
  <c r="V63" i="5" s="1"/>
  <c r="G63" i="5"/>
  <c r="W62" i="5"/>
  <c r="T62" i="5"/>
  <c r="S62" i="5"/>
  <c r="R62" i="5"/>
  <c r="Q62" i="5"/>
  <c r="P62" i="5"/>
  <c r="O62" i="5"/>
  <c r="U62" i="5" s="1"/>
  <c r="N62" i="5"/>
  <c r="M62" i="5"/>
  <c r="V62" i="5" s="1"/>
  <c r="G62" i="5"/>
  <c r="X61" i="5"/>
  <c r="U61" i="5"/>
  <c r="T61" i="5"/>
  <c r="R61" i="5"/>
  <c r="Q61" i="5"/>
  <c r="P61" i="5"/>
  <c r="O61" i="5"/>
  <c r="N61" i="5"/>
  <c r="W61" i="5" s="1"/>
  <c r="M61" i="5"/>
  <c r="V61" i="5" s="1"/>
  <c r="G61" i="5"/>
  <c r="U60" i="5"/>
  <c r="R60" i="5"/>
  <c r="Q60" i="5"/>
  <c r="P60" i="5"/>
  <c r="O60" i="5"/>
  <c r="X60" i="5" s="1"/>
  <c r="N60" i="5"/>
  <c r="W60" i="5" s="1"/>
  <c r="M60" i="5"/>
  <c r="V60" i="5" s="1"/>
  <c r="G60" i="5"/>
  <c r="W59" i="5"/>
  <c r="T59" i="5"/>
  <c r="S59" i="5"/>
  <c r="R59" i="5"/>
  <c r="Q59" i="5"/>
  <c r="P59" i="5"/>
  <c r="O59" i="5"/>
  <c r="U59" i="5" s="1"/>
  <c r="N59" i="5"/>
  <c r="M59" i="5"/>
  <c r="H59" i="5" s="1"/>
  <c r="G59" i="5"/>
  <c r="U58" i="5"/>
  <c r="R58" i="5"/>
  <c r="Q58" i="5"/>
  <c r="P58" i="5"/>
  <c r="O58" i="5"/>
  <c r="X58" i="5" s="1"/>
  <c r="N58" i="5"/>
  <c r="W58" i="5" s="1"/>
  <c r="M58" i="5"/>
  <c r="S58" i="5" s="1"/>
  <c r="G58" i="5"/>
  <c r="W57" i="5"/>
  <c r="T57" i="5"/>
  <c r="S57" i="5"/>
  <c r="R57" i="5"/>
  <c r="Q57" i="5"/>
  <c r="P57" i="5"/>
  <c r="O57" i="5"/>
  <c r="X57" i="5" s="1"/>
  <c r="N57" i="5"/>
  <c r="M57" i="5"/>
  <c r="V57" i="5" s="1"/>
  <c r="H57" i="5"/>
  <c r="G57" i="5"/>
  <c r="AC56" i="5"/>
  <c r="V56" i="5"/>
  <c r="S56" i="5"/>
  <c r="R56" i="5"/>
  <c r="Q56" i="5"/>
  <c r="P56" i="5"/>
  <c r="O56" i="5"/>
  <c r="X56" i="5" s="1"/>
  <c r="N56" i="5"/>
  <c r="W56" i="5" s="1"/>
  <c r="M56" i="5"/>
  <c r="H56" i="5"/>
  <c r="G56" i="5"/>
  <c r="X55" i="5"/>
  <c r="U55" i="5"/>
  <c r="T55" i="5"/>
  <c r="R55" i="5"/>
  <c r="Q55" i="5"/>
  <c r="P55" i="5"/>
  <c r="O55" i="5"/>
  <c r="N55" i="5"/>
  <c r="W55" i="5" s="1"/>
  <c r="M55" i="5"/>
  <c r="V55" i="5" s="1"/>
  <c r="H55" i="5"/>
  <c r="G55" i="5"/>
  <c r="V54" i="5"/>
  <c r="S54" i="5"/>
  <c r="R54" i="5"/>
  <c r="Q54" i="5"/>
  <c r="P54" i="5"/>
  <c r="O54" i="5"/>
  <c r="X54" i="5" s="1"/>
  <c r="N54" i="5"/>
  <c r="T54" i="5" s="1"/>
  <c r="M54" i="5"/>
  <c r="H54" i="5"/>
  <c r="G54" i="5"/>
  <c r="X53" i="5"/>
  <c r="U53" i="5"/>
  <c r="T53" i="5"/>
  <c r="R53" i="5"/>
  <c r="Q53" i="5"/>
  <c r="P53" i="5"/>
  <c r="O53" i="5"/>
  <c r="N53" i="5"/>
  <c r="W53" i="5" s="1"/>
  <c r="M53" i="5"/>
  <c r="V53" i="5" s="1"/>
  <c r="H53" i="5"/>
  <c r="G53" i="5"/>
  <c r="AC52" i="5"/>
  <c r="Z52" i="5"/>
  <c r="N52" i="5" s="1"/>
  <c r="W52" i="5" s="1"/>
  <c r="X52" i="5"/>
  <c r="U52" i="5"/>
  <c r="R52" i="5"/>
  <c r="Q52" i="5"/>
  <c r="P52" i="5"/>
  <c r="O52" i="5"/>
  <c r="M52" i="5"/>
  <c r="V52" i="5" s="1"/>
  <c r="J52" i="5"/>
  <c r="T52" i="5" s="1"/>
  <c r="G52" i="5"/>
  <c r="AC51" i="5"/>
  <c r="N51" i="5" s="1"/>
  <c r="W51" i="5" s="1"/>
  <c r="X51" i="5"/>
  <c r="U51" i="5"/>
  <c r="R51" i="5"/>
  <c r="Q51" i="5"/>
  <c r="P51" i="5"/>
  <c r="O51" i="5"/>
  <c r="M51" i="5"/>
  <c r="V51" i="5" s="1"/>
  <c r="J51" i="5"/>
  <c r="T51" i="5" s="1"/>
  <c r="G51" i="5"/>
  <c r="AF50" i="5"/>
  <c r="N50" i="5" s="1"/>
  <c r="W50" i="5" s="1"/>
  <c r="X50" i="5"/>
  <c r="U50" i="5"/>
  <c r="R50" i="5"/>
  <c r="Q50" i="5"/>
  <c r="P50" i="5"/>
  <c r="O50" i="5"/>
  <c r="M50" i="5"/>
  <c r="V50" i="5" s="1"/>
  <c r="J50" i="5"/>
  <c r="T50" i="5" s="1"/>
  <c r="G50" i="5"/>
  <c r="AF49" i="5"/>
  <c r="AC49" i="5"/>
  <c r="N49" i="5" s="1"/>
  <c r="W49" i="5" s="1"/>
  <c r="U49" i="5"/>
  <c r="R49" i="5"/>
  <c r="Q49" i="5"/>
  <c r="P49" i="5"/>
  <c r="O49" i="5"/>
  <c r="X49" i="5" s="1"/>
  <c r="M49" i="5"/>
  <c r="S49" i="5" s="1"/>
  <c r="J49" i="5"/>
  <c r="G49" i="5"/>
  <c r="AF48" i="5"/>
  <c r="N48" i="5" s="1"/>
  <c r="U48" i="5"/>
  <c r="R48" i="5"/>
  <c r="Q48" i="5"/>
  <c r="P48" i="5"/>
  <c r="O48" i="5"/>
  <c r="X48" i="5" s="1"/>
  <c r="M48" i="5"/>
  <c r="S48" i="5" s="1"/>
  <c r="G48" i="5"/>
  <c r="AF47" i="5"/>
  <c r="N47" i="5" s="1"/>
  <c r="W47" i="5" s="1"/>
  <c r="X47" i="5"/>
  <c r="U47" i="5"/>
  <c r="R47" i="5"/>
  <c r="Q47" i="5"/>
  <c r="P47" i="5"/>
  <c r="O47" i="5"/>
  <c r="M47" i="5"/>
  <c r="V47" i="5" s="1"/>
  <c r="J47" i="5"/>
  <c r="T47" i="5" s="1"/>
  <c r="G47" i="5"/>
  <c r="W46" i="5"/>
  <c r="T46" i="5"/>
  <c r="S46" i="5"/>
  <c r="R46" i="5"/>
  <c r="Q46" i="5"/>
  <c r="P46" i="5"/>
  <c r="O46" i="5"/>
  <c r="X46" i="5" s="1"/>
  <c r="N46" i="5"/>
  <c r="M46" i="5"/>
  <c r="V46" i="5" s="1"/>
  <c r="H46" i="5"/>
  <c r="G46" i="5"/>
  <c r="U45" i="5"/>
  <c r="R45" i="5"/>
  <c r="Q45" i="5"/>
  <c r="P45" i="5"/>
  <c r="O45" i="5"/>
  <c r="X45" i="5" s="1"/>
  <c r="N45" i="5"/>
  <c r="W45" i="5" s="1"/>
  <c r="M45" i="5"/>
  <c r="V45" i="5" s="1"/>
  <c r="G45" i="5"/>
  <c r="W44" i="5"/>
  <c r="R44" i="5"/>
  <c r="Q44" i="5"/>
  <c r="P44" i="5"/>
  <c r="O44" i="5"/>
  <c r="U44" i="5" s="1"/>
  <c r="N44" i="5"/>
  <c r="M44" i="5"/>
  <c r="H44" i="5" s="1"/>
  <c r="J44" i="5"/>
  <c r="T44" i="5" s="1"/>
  <c r="I44" i="5"/>
  <c r="S44" i="5" s="1"/>
  <c r="AF43" i="5"/>
  <c r="AC43" i="5"/>
  <c r="N43" i="5" s="1"/>
  <c r="W43" i="5" s="1"/>
  <c r="U43" i="5"/>
  <c r="R43" i="5"/>
  <c r="Q43" i="5"/>
  <c r="P43" i="5"/>
  <c r="O43" i="5"/>
  <c r="X43" i="5" s="1"/>
  <c r="M43" i="5"/>
  <c r="V43" i="5" s="1"/>
  <c r="J43" i="5"/>
  <c r="G43" i="5"/>
  <c r="X42" i="5"/>
  <c r="U42" i="5"/>
  <c r="T42" i="5"/>
  <c r="R42" i="5"/>
  <c r="Q42" i="5"/>
  <c r="P42" i="5"/>
  <c r="O42" i="5"/>
  <c r="N42" i="5"/>
  <c r="W42" i="5" s="1"/>
  <c r="M42" i="5"/>
  <c r="V42" i="5" s="1"/>
  <c r="I42" i="5"/>
  <c r="I12" i="5" s="1"/>
  <c r="G12" i="5" s="1"/>
  <c r="W41" i="5"/>
  <c r="T41" i="5"/>
  <c r="S41" i="5"/>
  <c r="R41" i="5"/>
  <c r="Q41" i="5"/>
  <c r="P41" i="5"/>
  <c r="O41" i="5"/>
  <c r="U41" i="5" s="1"/>
  <c r="N41" i="5"/>
  <c r="M41" i="5"/>
  <c r="H41" i="5" s="1"/>
  <c r="G41" i="5"/>
  <c r="E41" i="5"/>
  <c r="V40" i="5"/>
  <c r="S40" i="5"/>
  <c r="R40" i="5"/>
  <c r="Q40" i="5"/>
  <c r="P40" i="5"/>
  <c r="O40" i="5"/>
  <c r="X40" i="5" s="1"/>
  <c r="N40" i="5"/>
  <c r="T40" i="5" s="1"/>
  <c r="M40" i="5"/>
  <c r="H40" i="5"/>
  <c r="G40" i="5"/>
  <c r="X39" i="5"/>
  <c r="U39" i="5"/>
  <c r="T39" i="5"/>
  <c r="R39" i="5"/>
  <c r="Q39" i="5"/>
  <c r="P39" i="5"/>
  <c r="O39" i="5"/>
  <c r="N39" i="5"/>
  <c r="W39" i="5" s="1"/>
  <c r="M39" i="5"/>
  <c r="V39" i="5" s="1"/>
  <c r="H39" i="5"/>
  <c r="G39" i="5"/>
  <c r="V38" i="5"/>
  <c r="S38" i="5"/>
  <c r="R38" i="5"/>
  <c r="Q38" i="5"/>
  <c r="P38" i="5"/>
  <c r="O38" i="5"/>
  <c r="X38" i="5" s="1"/>
  <c r="N38" i="5"/>
  <c r="W38" i="5" s="1"/>
  <c r="M38" i="5"/>
  <c r="H38" i="5"/>
  <c r="G38" i="5"/>
  <c r="X37" i="5"/>
  <c r="U37" i="5"/>
  <c r="T37" i="5"/>
  <c r="R37" i="5"/>
  <c r="Q37" i="5"/>
  <c r="P37" i="5"/>
  <c r="O37" i="5"/>
  <c r="N37" i="5"/>
  <c r="W37" i="5" s="1"/>
  <c r="M37" i="5"/>
  <c r="V37" i="5" s="1"/>
  <c r="H37" i="5"/>
  <c r="G37" i="5"/>
  <c r="V36" i="5"/>
  <c r="S36" i="5"/>
  <c r="R36" i="5"/>
  <c r="Q36" i="5"/>
  <c r="P36" i="5"/>
  <c r="O36" i="5"/>
  <c r="X36" i="5" s="1"/>
  <c r="N36" i="5"/>
  <c r="T36" i="5" s="1"/>
  <c r="M36" i="5"/>
  <c r="H36" i="5"/>
  <c r="G36" i="5"/>
  <c r="AC35" i="5"/>
  <c r="AC12" i="5" s="1"/>
  <c r="U35" i="5"/>
  <c r="R35" i="5"/>
  <c r="Q35" i="5"/>
  <c r="P35" i="5"/>
  <c r="O35" i="5"/>
  <c r="X35" i="5" s="1"/>
  <c r="M35" i="5"/>
  <c r="S35" i="5" s="1"/>
  <c r="J35" i="5"/>
  <c r="G35" i="5"/>
  <c r="X34" i="5"/>
  <c r="U34" i="5"/>
  <c r="T34" i="5"/>
  <c r="R34" i="5"/>
  <c r="Q34" i="5"/>
  <c r="P34" i="5"/>
  <c r="O34" i="5"/>
  <c r="N34" i="5"/>
  <c r="W34" i="5" s="1"/>
  <c r="M34" i="5"/>
  <c r="V34" i="5" s="1"/>
  <c r="H34" i="5"/>
  <c r="G34" i="5"/>
  <c r="V33" i="5"/>
  <c r="S33" i="5"/>
  <c r="R33" i="5"/>
  <c r="Q33" i="5"/>
  <c r="P33" i="5"/>
  <c r="O33" i="5"/>
  <c r="X33" i="5" s="1"/>
  <c r="N33" i="5"/>
  <c r="W33" i="5" s="1"/>
  <c r="M33" i="5"/>
  <c r="H33" i="5"/>
  <c r="G33" i="5"/>
  <c r="X32" i="5"/>
  <c r="U32" i="5"/>
  <c r="T32" i="5"/>
  <c r="R32" i="5"/>
  <c r="Q32" i="5"/>
  <c r="P32" i="5"/>
  <c r="O32" i="5"/>
  <c r="N32" i="5"/>
  <c r="W32" i="5" s="1"/>
  <c r="M32" i="5"/>
  <c r="V32" i="5" s="1"/>
  <c r="H32" i="5"/>
  <c r="G32" i="5"/>
  <c r="V31" i="5"/>
  <c r="S31" i="5"/>
  <c r="R31" i="5"/>
  <c r="Q31" i="5"/>
  <c r="P31" i="5"/>
  <c r="O31" i="5"/>
  <c r="X31" i="5" s="1"/>
  <c r="N31" i="5"/>
  <c r="W31" i="5" s="1"/>
  <c r="M31" i="5"/>
  <c r="J31" i="5"/>
  <c r="T31" i="5" s="1"/>
  <c r="H31" i="5"/>
  <c r="G31" i="5"/>
  <c r="U30" i="5"/>
  <c r="R30" i="5"/>
  <c r="Q30" i="5"/>
  <c r="P30" i="5"/>
  <c r="O30" i="5"/>
  <c r="X30" i="5" s="1"/>
  <c r="N30" i="5"/>
  <c r="W30" i="5" s="1"/>
  <c r="M30" i="5"/>
  <c r="S30" i="5" s="1"/>
  <c r="J30" i="5"/>
  <c r="T30" i="5" s="1"/>
  <c r="G30" i="5"/>
  <c r="X29" i="5"/>
  <c r="U29" i="5"/>
  <c r="T29" i="5"/>
  <c r="R29" i="5"/>
  <c r="Q29" i="5"/>
  <c r="P29" i="5"/>
  <c r="O29" i="5"/>
  <c r="N29" i="5"/>
  <c r="W29" i="5" s="1"/>
  <c r="M29" i="5"/>
  <c r="V29" i="5" s="1"/>
  <c r="H29" i="5"/>
  <c r="G29" i="5"/>
  <c r="V28" i="5"/>
  <c r="S28" i="5"/>
  <c r="R28" i="5"/>
  <c r="Q28" i="5"/>
  <c r="P28" i="5"/>
  <c r="O28" i="5"/>
  <c r="X28" i="5" s="1"/>
  <c r="N28" i="5"/>
  <c r="W28" i="5" s="1"/>
  <c r="M28" i="5"/>
  <c r="H28" i="5"/>
  <c r="G28" i="5"/>
  <c r="Z27" i="5"/>
  <c r="N27" i="5" s="1"/>
  <c r="U27" i="5"/>
  <c r="R27" i="5"/>
  <c r="Q27" i="5"/>
  <c r="P27" i="5"/>
  <c r="O27" i="5"/>
  <c r="X27" i="5" s="1"/>
  <c r="M27" i="5"/>
  <c r="V27" i="5" s="1"/>
  <c r="G27" i="5"/>
  <c r="W26" i="5"/>
  <c r="T26" i="5"/>
  <c r="S26" i="5"/>
  <c r="R26" i="5"/>
  <c r="Q26" i="5"/>
  <c r="P26" i="5"/>
  <c r="O26" i="5"/>
  <c r="U26" i="5" s="1"/>
  <c r="N26" i="5"/>
  <c r="M26" i="5"/>
  <c r="H26" i="5" s="1"/>
  <c r="G26" i="5"/>
  <c r="U25" i="5"/>
  <c r="R25" i="5"/>
  <c r="Q25" i="5"/>
  <c r="P25" i="5"/>
  <c r="O25" i="5"/>
  <c r="X25" i="5" s="1"/>
  <c r="N25" i="5"/>
  <c r="W25" i="5" s="1"/>
  <c r="M25" i="5"/>
  <c r="S25" i="5" s="1"/>
  <c r="G25" i="5"/>
  <c r="W24" i="5"/>
  <c r="T24" i="5"/>
  <c r="S24" i="5"/>
  <c r="R24" i="5"/>
  <c r="Q24" i="5"/>
  <c r="P24" i="5"/>
  <c r="O24" i="5"/>
  <c r="X24" i="5" s="1"/>
  <c r="N24" i="5"/>
  <c r="M24" i="5"/>
  <c r="V24" i="5" s="1"/>
  <c r="G24" i="5"/>
  <c r="AF23" i="5"/>
  <c r="Q23" i="5" s="1"/>
  <c r="AC23" i="5"/>
  <c r="V23" i="5"/>
  <c r="S23" i="5"/>
  <c r="R23" i="5"/>
  <c r="P23" i="5"/>
  <c r="O23" i="5"/>
  <c r="X23" i="5" s="1"/>
  <c r="N23" i="5"/>
  <c r="W23" i="5" s="1"/>
  <c r="M23" i="5"/>
  <c r="H23" i="5"/>
  <c r="G23" i="5"/>
  <c r="AF22" i="5"/>
  <c r="AF12" i="5" s="1"/>
  <c r="Z22" i="5"/>
  <c r="V22" i="5"/>
  <c r="S22" i="5"/>
  <c r="R22" i="5"/>
  <c r="P22" i="5"/>
  <c r="O22" i="5"/>
  <c r="X22" i="5" s="1"/>
  <c r="N22" i="5"/>
  <c r="W22" i="5" s="1"/>
  <c r="M22" i="5"/>
  <c r="H22" i="5"/>
  <c r="G22" i="5"/>
  <c r="X21" i="5"/>
  <c r="U21" i="5"/>
  <c r="T21" i="5"/>
  <c r="R21" i="5"/>
  <c r="Q21" i="5"/>
  <c r="P21" i="5"/>
  <c r="O21" i="5"/>
  <c r="N21" i="5"/>
  <c r="W21" i="5" s="1"/>
  <c r="M21" i="5"/>
  <c r="V21" i="5" s="1"/>
  <c r="H21" i="5"/>
  <c r="G21" i="5"/>
  <c r="AF20" i="5"/>
  <c r="AC20" i="5"/>
  <c r="N20" i="5" s="1"/>
  <c r="X20" i="5"/>
  <c r="U20" i="5"/>
  <c r="R20" i="5"/>
  <c r="Q20" i="5"/>
  <c r="P20" i="5"/>
  <c r="O20" i="5"/>
  <c r="M20" i="5"/>
  <c r="V20" i="5" s="1"/>
  <c r="H20" i="5"/>
  <c r="G20" i="5"/>
  <c r="AF19" i="5"/>
  <c r="W19" i="5"/>
  <c r="T19" i="5"/>
  <c r="S19" i="5"/>
  <c r="R19" i="5"/>
  <c r="Q19" i="5"/>
  <c r="P19" i="5"/>
  <c r="O19" i="5"/>
  <c r="U19" i="5" s="1"/>
  <c r="N19" i="5"/>
  <c r="M19" i="5"/>
  <c r="V19" i="5" s="1"/>
  <c r="H19" i="5"/>
  <c r="G19" i="5"/>
  <c r="AC18" i="5"/>
  <c r="Q18" i="5"/>
  <c r="P18" i="5"/>
  <c r="O18" i="5"/>
  <c r="X18" i="5" s="1"/>
  <c r="N18" i="5"/>
  <c r="T18" i="5" s="1"/>
  <c r="M18" i="5"/>
  <c r="S18" i="5" s="1"/>
  <c r="G18" i="5"/>
  <c r="W17" i="5"/>
  <c r="S17" i="5"/>
  <c r="R17" i="5"/>
  <c r="Q17" i="5"/>
  <c r="P17" i="5"/>
  <c r="O17" i="5"/>
  <c r="X17" i="5" s="1"/>
  <c r="N17" i="5"/>
  <c r="M17" i="5"/>
  <c r="V17" i="5" s="1"/>
  <c r="J17" i="5"/>
  <c r="T17" i="5" s="1"/>
  <c r="H17" i="5"/>
  <c r="G17" i="5"/>
  <c r="V16" i="5"/>
  <c r="S16" i="5"/>
  <c r="R16" i="5"/>
  <c r="Q16" i="5"/>
  <c r="P16" i="5"/>
  <c r="O16" i="5"/>
  <c r="X16" i="5" s="1"/>
  <c r="N16" i="5"/>
  <c r="W16" i="5" s="1"/>
  <c r="M16" i="5"/>
  <c r="J16" i="5"/>
  <c r="T16" i="5" s="1"/>
  <c r="H16" i="5"/>
  <c r="G16" i="5"/>
  <c r="U15" i="5"/>
  <c r="R15" i="5"/>
  <c r="Q15" i="5"/>
  <c r="P15" i="5"/>
  <c r="O15" i="5"/>
  <c r="X15" i="5" s="1"/>
  <c r="N15" i="5"/>
  <c r="W15" i="5" s="1"/>
  <c r="M15" i="5"/>
  <c r="V15" i="5" s="1"/>
  <c r="I15" i="5"/>
  <c r="G15" i="5"/>
  <c r="X14" i="5"/>
  <c r="U14" i="5"/>
  <c r="T14" i="5"/>
  <c r="R14" i="5"/>
  <c r="Q14" i="5"/>
  <c r="P14" i="5"/>
  <c r="O14" i="5"/>
  <c r="N14" i="5"/>
  <c r="W14" i="5" s="1"/>
  <c r="M14" i="5"/>
  <c r="V14" i="5" s="1"/>
  <c r="H14" i="5"/>
  <c r="G14" i="5"/>
  <c r="V13" i="5"/>
  <c r="S13" i="5"/>
  <c r="R13" i="5"/>
  <c r="Q13" i="5"/>
  <c r="P13" i="5"/>
  <c r="O13" i="5"/>
  <c r="X13" i="5" s="1"/>
  <c r="N13" i="5"/>
  <c r="T13" i="5" s="1"/>
  <c r="M13" i="5"/>
  <c r="H13" i="5"/>
  <c r="G13" i="5"/>
  <c r="BK12" i="5"/>
  <c r="R12" i="5" s="1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E12" i="5"/>
  <c r="P12" i="5" s="1"/>
  <c r="AD12" i="5"/>
  <c r="AB12" i="5"/>
  <c r="AA12" i="5"/>
  <c r="Y12" i="5"/>
  <c r="O12" i="5"/>
  <c r="X12" i="5" s="1"/>
  <c r="L12" i="5"/>
  <c r="K12" i="5"/>
  <c r="F12" i="5"/>
  <c r="E12" i="5"/>
  <c r="W11" i="5"/>
  <c r="T11" i="5"/>
  <c r="S11" i="5"/>
  <c r="R11" i="5"/>
  <c r="Q11" i="5"/>
  <c r="P11" i="5"/>
  <c r="O11" i="5"/>
  <c r="U11" i="5" s="1"/>
  <c r="N11" i="5"/>
  <c r="M11" i="5"/>
  <c r="H11" i="5" s="1"/>
  <c r="G11" i="5"/>
  <c r="U10" i="5"/>
  <c r="R10" i="5"/>
  <c r="Q10" i="5"/>
  <c r="P10" i="5"/>
  <c r="O10" i="5"/>
  <c r="X10" i="5" s="1"/>
  <c r="N10" i="5"/>
  <c r="W10" i="5" s="1"/>
  <c r="M10" i="5"/>
  <c r="S10" i="5" s="1"/>
  <c r="I10" i="5"/>
  <c r="G10" i="5"/>
  <c r="X9" i="5"/>
  <c r="U9" i="5"/>
  <c r="T9" i="5"/>
  <c r="R9" i="5"/>
  <c r="Q9" i="5"/>
  <c r="P9" i="5"/>
  <c r="O9" i="5"/>
  <c r="N9" i="5"/>
  <c r="W9" i="5" s="1"/>
  <c r="M9" i="5"/>
  <c r="V9" i="5" s="1"/>
  <c r="H9" i="5"/>
  <c r="G9" i="5"/>
  <c r="V8" i="5"/>
  <c r="S8" i="5"/>
  <c r="R8" i="5"/>
  <c r="Q8" i="5"/>
  <c r="P8" i="5"/>
  <c r="O8" i="5"/>
  <c r="X8" i="5" s="1"/>
  <c r="N8" i="5"/>
  <c r="W8" i="5" s="1"/>
  <c r="M8" i="5"/>
  <c r="H8" i="5"/>
  <c r="G8" i="5"/>
  <c r="X7" i="5"/>
  <c r="U7" i="5"/>
  <c r="T7" i="5"/>
  <c r="R7" i="5"/>
  <c r="Q7" i="5"/>
  <c r="P7" i="5"/>
  <c r="O7" i="5"/>
  <c r="N7" i="5"/>
  <c r="W7" i="5" s="1"/>
  <c r="M7" i="5"/>
  <c r="V7" i="5" s="1"/>
  <c r="H7" i="5"/>
  <c r="G7" i="5"/>
  <c r="V6" i="5"/>
  <c r="S6" i="5"/>
  <c r="R6" i="5"/>
  <c r="Q6" i="5"/>
  <c r="P6" i="5"/>
  <c r="O6" i="5"/>
  <c r="X6" i="5" s="1"/>
  <c r="N6" i="5"/>
  <c r="T6" i="5" s="1"/>
  <c r="M6" i="5"/>
  <c r="H6" i="5"/>
  <c r="G6" i="5"/>
  <c r="R5" i="5"/>
  <c r="Q5" i="5"/>
  <c r="P5" i="5"/>
  <c r="O5" i="5"/>
  <c r="N5" i="5"/>
  <c r="M5" i="5"/>
  <c r="BK4" i="5"/>
  <c r="BJ4" i="5"/>
  <c r="BI4" i="5"/>
  <c r="BH4" i="5"/>
  <c r="BG4" i="5"/>
  <c r="BF4" i="5"/>
  <c r="BF3" i="5" s="1"/>
  <c r="BE4" i="5"/>
  <c r="BD4" i="5"/>
  <c r="BC4" i="5"/>
  <c r="BB4" i="5"/>
  <c r="BB3" i="5" s="1"/>
  <c r="BA4" i="5"/>
  <c r="AZ4" i="5"/>
  <c r="AY4" i="5"/>
  <c r="AX4" i="5"/>
  <c r="AX3" i="5" s="1"/>
  <c r="AW4" i="5"/>
  <c r="AV4" i="5"/>
  <c r="AU4" i="5"/>
  <c r="AT4" i="5"/>
  <c r="AT3" i="5" s="1"/>
  <c r="AS4" i="5"/>
  <c r="AR4" i="5"/>
  <c r="AQ4" i="5"/>
  <c r="AP4" i="5"/>
  <c r="AP3" i="5" s="1"/>
  <c r="AO4" i="5"/>
  <c r="AN4" i="5"/>
  <c r="AM4" i="5"/>
  <c r="AL4" i="5"/>
  <c r="AL3" i="5" s="1"/>
  <c r="AK4" i="5"/>
  <c r="AJ4" i="5"/>
  <c r="AI4" i="5"/>
  <c r="AH4" i="5"/>
  <c r="AH3" i="5" s="1"/>
  <c r="AG4" i="5"/>
  <c r="AF4" i="5"/>
  <c r="AE4" i="5"/>
  <c r="AD4" i="5"/>
  <c r="AD3" i="5" s="1"/>
  <c r="AC4" i="5"/>
  <c r="AB4" i="5"/>
  <c r="AA4" i="5"/>
  <c r="Z4" i="5"/>
  <c r="Y4" i="5"/>
  <c r="U4" i="5"/>
  <c r="O4" i="5"/>
  <c r="X4" i="5" s="1"/>
  <c r="N4" i="5"/>
  <c r="M4" i="5"/>
  <c r="L4" i="5"/>
  <c r="J4" i="5"/>
  <c r="I4" i="5"/>
  <c r="G4" i="5" s="1"/>
  <c r="F4" i="5"/>
  <c r="E4" i="5"/>
  <c r="E190" i="5" s="1"/>
  <c r="BG3" i="5"/>
  <c r="BC3" i="5"/>
  <c r="AY3" i="5"/>
  <c r="AU3" i="5"/>
  <c r="AQ3" i="5"/>
  <c r="AM3" i="5"/>
  <c r="AI3" i="5"/>
  <c r="AA3" i="5"/>
  <c r="K3" i="5"/>
  <c r="D63" i="11" s="1"/>
  <c r="F191" i="4"/>
  <c r="E191" i="4"/>
  <c r="X187" i="4"/>
  <c r="U187" i="4"/>
  <c r="T187" i="4"/>
  <c r="R187" i="4"/>
  <c r="Q187" i="4"/>
  <c r="P187" i="4"/>
  <c r="O187" i="4"/>
  <c r="N187" i="4"/>
  <c r="W187" i="4" s="1"/>
  <c r="M187" i="4"/>
  <c r="V187" i="4" s="1"/>
  <c r="H187" i="4"/>
  <c r="G187" i="4"/>
  <c r="V186" i="4"/>
  <c r="S186" i="4"/>
  <c r="R186" i="4"/>
  <c r="Q186" i="4"/>
  <c r="P186" i="4"/>
  <c r="O186" i="4"/>
  <c r="X186" i="4" s="1"/>
  <c r="N186" i="4"/>
  <c r="W186" i="4" s="1"/>
  <c r="M186" i="4"/>
  <c r="H186" i="4"/>
  <c r="G186" i="4"/>
  <c r="X185" i="4"/>
  <c r="U185" i="4"/>
  <c r="T185" i="4"/>
  <c r="R185" i="4"/>
  <c r="Q185" i="4"/>
  <c r="P185" i="4"/>
  <c r="O185" i="4"/>
  <c r="N185" i="4"/>
  <c r="W185" i="4" s="1"/>
  <c r="M185" i="4"/>
  <c r="V185" i="4" s="1"/>
  <c r="X184" i="4"/>
  <c r="U184" i="4"/>
  <c r="T184" i="4"/>
  <c r="R184" i="4"/>
  <c r="Q184" i="4"/>
  <c r="P184" i="4"/>
  <c r="O184" i="4"/>
  <c r="N184" i="4"/>
  <c r="W184" i="4" s="1"/>
  <c r="M184" i="4"/>
  <c r="V184" i="4" s="1"/>
  <c r="H184" i="4"/>
  <c r="G184" i="4"/>
  <c r="BK183" i="4"/>
  <c r="BJ183" i="4"/>
  <c r="BI183" i="4"/>
  <c r="P183" i="4" s="1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R183" i="4" s="1"/>
  <c r="AF183" i="4"/>
  <c r="AE183" i="4"/>
  <c r="AD183" i="4"/>
  <c r="AC183" i="4"/>
  <c r="Q183" i="4" s="1"/>
  <c r="AB183" i="4"/>
  <c r="AA183" i="4"/>
  <c r="Z183" i="4"/>
  <c r="Y183" i="4"/>
  <c r="O183" i="4"/>
  <c r="X183" i="4" s="1"/>
  <c r="M183" i="4"/>
  <c r="V183" i="4" s="1"/>
  <c r="L183" i="4"/>
  <c r="K183" i="4"/>
  <c r="J183" i="4"/>
  <c r="I183" i="4"/>
  <c r="G183" i="4" s="1"/>
  <c r="F183" i="4"/>
  <c r="E183" i="4"/>
  <c r="U182" i="4"/>
  <c r="R182" i="4"/>
  <c r="Q182" i="4"/>
  <c r="P182" i="4"/>
  <c r="O182" i="4"/>
  <c r="X182" i="4" s="1"/>
  <c r="N182" i="4"/>
  <c r="W182" i="4" s="1"/>
  <c r="M182" i="4"/>
  <c r="S182" i="4" s="1"/>
  <c r="G182" i="4"/>
  <c r="W181" i="4"/>
  <c r="T181" i="4"/>
  <c r="S181" i="4"/>
  <c r="R181" i="4"/>
  <c r="Q181" i="4"/>
  <c r="P181" i="4"/>
  <c r="O181" i="4"/>
  <c r="X181" i="4" s="1"/>
  <c r="N181" i="4"/>
  <c r="M181" i="4"/>
  <c r="V181" i="4" s="1"/>
  <c r="W180" i="4"/>
  <c r="T180" i="4"/>
  <c r="S180" i="4"/>
  <c r="R180" i="4"/>
  <c r="Q180" i="4"/>
  <c r="P180" i="4"/>
  <c r="O180" i="4"/>
  <c r="U180" i="4" s="1"/>
  <c r="N180" i="4"/>
  <c r="M180" i="4"/>
  <c r="V180" i="4" s="1"/>
  <c r="W179" i="4"/>
  <c r="T179" i="4"/>
  <c r="S179" i="4"/>
  <c r="R179" i="4"/>
  <c r="Q179" i="4"/>
  <c r="P179" i="4"/>
  <c r="O179" i="4"/>
  <c r="N179" i="4"/>
  <c r="M179" i="4"/>
  <c r="V179" i="4" s="1"/>
  <c r="W178" i="4"/>
  <c r="T178" i="4"/>
  <c r="S178" i="4"/>
  <c r="R178" i="4"/>
  <c r="Q178" i="4"/>
  <c r="P178" i="4"/>
  <c r="O178" i="4"/>
  <c r="U178" i="4" s="1"/>
  <c r="N178" i="4"/>
  <c r="M178" i="4"/>
  <c r="V178" i="4" s="1"/>
  <c r="H178" i="4"/>
  <c r="G178" i="4"/>
  <c r="U177" i="4"/>
  <c r="R177" i="4"/>
  <c r="Q177" i="4"/>
  <c r="P177" i="4"/>
  <c r="O177" i="4"/>
  <c r="X177" i="4" s="1"/>
  <c r="N177" i="4"/>
  <c r="W177" i="4" s="1"/>
  <c r="M177" i="4"/>
  <c r="S177" i="4" s="1"/>
  <c r="G177" i="4"/>
  <c r="BK176" i="4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AW176" i="4"/>
  <c r="AV176" i="4"/>
  <c r="AU176" i="4"/>
  <c r="AT176" i="4"/>
  <c r="AS176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AE176" i="4"/>
  <c r="P176" i="4" s="1"/>
  <c r="AD176" i="4"/>
  <c r="R176" i="4" s="1"/>
  <c r="AC176" i="4"/>
  <c r="AB176" i="4"/>
  <c r="AA176" i="4"/>
  <c r="Z176" i="4"/>
  <c r="Y176" i="4"/>
  <c r="N176" i="4"/>
  <c r="W176" i="4" s="1"/>
  <c r="L176" i="4"/>
  <c r="K176" i="4"/>
  <c r="J176" i="4"/>
  <c r="I176" i="4"/>
  <c r="G176" i="4"/>
  <c r="F176" i="4"/>
  <c r="E176" i="4"/>
  <c r="V175" i="4"/>
  <c r="S175" i="4"/>
  <c r="R175" i="4"/>
  <c r="Q175" i="4"/>
  <c r="P175" i="4"/>
  <c r="O175" i="4"/>
  <c r="X175" i="4" s="1"/>
  <c r="N175" i="4"/>
  <c r="T175" i="4" s="1"/>
  <c r="M175" i="4"/>
  <c r="H175" i="4"/>
  <c r="G175" i="4"/>
  <c r="X174" i="4"/>
  <c r="U174" i="4"/>
  <c r="T174" i="4"/>
  <c r="R174" i="4"/>
  <c r="Q174" i="4"/>
  <c r="P174" i="4"/>
  <c r="O174" i="4"/>
  <c r="N174" i="4"/>
  <c r="W174" i="4" s="1"/>
  <c r="M174" i="4"/>
  <c r="V174" i="4" s="1"/>
  <c r="H174" i="4"/>
  <c r="G174" i="4"/>
  <c r="V173" i="4"/>
  <c r="S173" i="4"/>
  <c r="R173" i="4"/>
  <c r="Q173" i="4"/>
  <c r="P173" i="4"/>
  <c r="O173" i="4"/>
  <c r="X173" i="4" s="1"/>
  <c r="N173" i="4"/>
  <c r="M173" i="4"/>
  <c r="H173" i="4"/>
  <c r="G173" i="4"/>
  <c r="X172" i="4"/>
  <c r="U172" i="4"/>
  <c r="T172" i="4"/>
  <c r="R172" i="4"/>
  <c r="Q172" i="4"/>
  <c r="P172" i="4"/>
  <c r="O172" i="4"/>
  <c r="N172" i="4"/>
  <c r="W172" i="4" s="1"/>
  <c r="M172" i="4"/>
  <c r="V172" i="4" s="1"/>
  <c r="H172" i="4"/>
  <c r="G172" i="4"/>
  <c r="H171" i="4"/>
  <c r="G171" i="4"/>
  <c r="H170" i="4"/>
  <c r="G170" i="4"/>
  <c r="BK169" i="4"/>
  <c r="BK168" i="4" s="1"/>
  <c r="BJ169" i="4"/>
  <c r="BJ168" i="4" s="1"/>
  <c r="BI169" i="4"/>
  <c r="BH169" i="4"/>
  <c r="BG169" i="4"/>
  <c r="BG168" i="4" s="1"/>
  <c r="BF169" i="4"/>
  <c r="BF168" i="4" s="1"/>
  <c r="BE169" i="4"/>
  <c r="BE168" i="4" s="1"/>
  <c r="BD169" i="4"/>
  <c r="BC169" i="4"/>
  <c r="BC168" i="4" s="1"/>
  <c r="BB169" i="4"/>
  <c r="BB168" i="4" s="1"/>
  <c r="BA169" i="4"/>
  <c r="BA168" i="4" s="1"/>
  <c r="AZ169" i="4"/>
  <c r="AY169" i="4"/>
  <c r="AY168" i="4" s="1"/>
  <c r="AX169" i="4"/>
  <c r="AX168" i="4" s="1"/>
  <c r="AW169" i="4"/>
  <c r="AW168" i="4" s="1"/>
  <c r="AV169" i="4"/>
  <c r="AU169" i="4"/>
  <c r="AU168" i="4" s="1"/>
  <c r="AT169" i="4"/>
  <c r="AT168" i="4" s="1"/>
  <c r="AS169" i="4"/>
  <c r="AS168" i="4" s="1"/>
  <c r="AR169" i="4"/>
  <c r="AQ169" i="4"/>
  <c r="AQ168" i="4" s="1"/>
  <c r="AP169" i="4"/>
  <c r="AP168" i="4" s="1"/>
  <c r="AO169" i="4"/>
  <c r="AO168" i="4" s="1"/>
  <c r="AN169" i="4"/>
  <c r="AM169" i="4"/>
  <c r="AM168" i="4" s="1"/>
  <c r="AL169" i="4"/>
  <c r="AL168" i="4" s="1"/>
  <c r="AK169" i="4"/>
  <c r="AK168" i="4" s="1"/>
  <c r="AJ169" i="4"/>
  <c r="AI169" i="4"/>
  <c r="AI168" i="4" s="1"/>
  <c r="AH169" i="4"/>
  <c r="AH168" i="4" s="1"/>
  <c r="AG169" i="4"/>
  <c r="AG168" i="4" s="1"/>
  <c r="AG159" i="4" s="1"/>
  <c r="AF169" i="4"/>
  <c r="AE169" i="4"/>
  <c r="AE168" i="4" s="1"/>
  <c r="AD169" i="4"/>
  <c r="AD168" i="4" s="1"/>
  <c r="AC169" i="4"/>
  <c r="AB169" i="4"/>
  <c r="AA169" i="4"/>
  <c r="AA168" i="4" s="1"/>
  <c r="Z169" i="4"/>
  <c r="Z168" i="4" s="1"/>
  <c r="Y169" i="4"/>
  <c r="Y168" i="4" s="1"/>
  <c r="O169" i="4"/>
  <c r="M169" i="4"/>
  <c r="L169" i="4"/>
  <c r="K169" i="4"/>
  <c r="K168" i="4" s="1"/>
  <c r="J169" i="4"/>
  <c r="J168" i="4" s="1"/>
  <c r="I169" i="4"/>
  <c r="G169" i="4" s="1"/>
  <c r="F169" i="4"/>
  <c r="F168" i="4" s="1"/>
  <c r="E169" i="4"/>
  <c r="E168" i="4" s="1"/>
  <c r="BH168" i="4"/>
  <c r="BD168" i="4"/>
  <c r="AZ168" i="4"/>
  <c r="AV168" i="4"/>
  <c r="AR168" i="4"/>
  <c r="AN168" i="4"/>
  <c r="AJ168" i="4"/>
  <c r="AF168" i="4"/>
  <c r="AB168" i="4"/>
  <c r="L168" i="4"/>
  <c r="X167" i="4"/>
  <c r="V167" i="4"/>
  <c r="U167" i="4"/>
  <c r="T167" i="4"/>
  <c r="S167" i="4"/>
  <c r="R167" i="4"/>
  <c r="Q167" i="4"/>
  <c r="P167" i="4"/>
  <c r="O167" i="4"/>
  <c r="N167" i="4"/>
  <c r="W167" i="4" s="1"/>
  <c r="H167" i="4"/>
  <c r="G167" i="4"/>
  <c r="U166" i="4"/>
  <c r="U165" i="4" s="1"/>
  <c r="R166" i="4"/>
  <c r="Q166" i="4"/>
  <c r="P166" i="4"/>
  <c r="O166" i="4"/>
  <c r="X166" i="4" s="1"/>
  <c r="N166" i="4"/>
  <c r="W166" i="4" s="1"/>
  <c r="M166" i="4"/>
  <c r="S166" i="4" s="1"/>
  <c r="S165" i="4" s="1"/>
  <c r="G166" i="4"/>
  <c r="BK165" i="4"/>
  <c r="BJ165" i="4"/>
  <c r="BI165" i="4"/>
  <c r="BH165" i="4"/>
  <c r="BG165" i="4"/>
  <c r="BF165" i="4"/>
  <c r="BE165" i="4"/>
  <c r="BD165" i="4"/>
  <c r="BC165" i="4"/>
  <c r="BB165" i="4"/>
  <c r="BB160" i="4" s="1"/>
  <c r="BB159" i="4" s="1"/>
  <c r="BA165" i="4"/>
  <c r="AZ165" i="4"/>
  <c r="AY165" i="4"/>
  <c r="AX165" i="4"/>
  <c r="AW165" i="4"/>
  <c r="AV165" i="4"/>
  <c r="AU165" i="4"/>
  <c r="AT165" i="4"/>
  <c r="AT160" i="4" s="1"/>
  <c r="AT159" i="4" s="1"/>
  <c r="AS165" i="4"/>
  <c r="AR165" i="4"/>
  <c r="AQ165" i="4"/>
  <c r="AP165" i="4"/>
  <c r="AO165" i="4"/>
  <c r="AN165" i="4"/>
  <c r="AM165" i="4"/>
  <c r="AL165" i="4"/>
  <c r="AL160" i="4" s="1"/>
  <c r="AL159" i="4" s="1"/>
  <c r="AK165" i="4"/>
  <c r="AJ165" i="4"/>
  <c r="AI165" i="4"/>
  <c r="AH165" i="4"/>
  <c r="AG165" i="4"/>
  <c r="AF165" i="4"/>
  <c r="AE165" i="4"/>
  <c r="AD165" i="4"/>
  <c r="R165" i="4" s="1"/>
  <c r="AC165" i="4"/>
  <c r="AB165" i="4"/>
  <c r="AA165" i="4"/>
  <c r="Z165" i="4"/>
  <c r="Y165" i="4"/>
  <c r="O165" i="4"/>
  <c r="X165" i="4" s="1"/>
  <c r="N165" i="4"/>
  <c r="W165" i="4" s="1"/>
  <c r="L165" i="4"/>
  <c r="K165" i="4"/>
  <c r="J165" i="4"/>
  <c r="I165" i="4"/>
  <c r="G165" i="4"/>
  <c r="F165" i="4"/>
  <c r="F160" i="4" s="1"/>
  <c r="F159" i="4" s="1"/>
  <c r="E165" i="4"/>
  <c r="V164" i="4"/>
  <c r="S164" i="4"/>
  <c r="R164" i="4"/>
  <c r="Q164" i="4"/>
  <c r="P164" i="4"/>
  <c r="O164" i="4"/>
  <c r="X164" i="4" s="1"/>
  <c r="N164" i="4"/>
  <c r="T164" i="4" s="1"/>
  <c r="M164" i="4"/>
  <c r="H164" i="4"/>
  <c r="G164" i="4"/>
  <c r="X163" i="4"/>
  <c r="U163" i="4"/>
  <c r="T163" i="4"/>
  <c r="R163" i="4"/>
  <c r="Q163" i="4"/>
  <c r="P163" i="4"/>
  <c r="O163" i="4"/>
  <c r="N163" i="4"/>
  <c r="W163" i="4" s="1"/>
  <c r="M163" i="4"/>
  <c r="V163" i="4" s="1"/>
  <c r="H163" i="4"/>
  <c r="G163" i="4"/>
  <c r="V162" i="4"/>
  <c r="S162" i="4"/>
  <c r="R162" i="4"/>
  <c r="Q162" i="4"/>
  <c r="P162" i="4"/>
  <c r="O162" i="4"/>
  <c r="X162" i="4" s="1"/>
  <c r="N162" i="4"/>
  <c r="M162" i="4"/>
  <c r="H162" i="4"/>
  <c r="G162" i="4"/>
  <c r="BK161" i="4"/>
  <c r="BK160" i="4" s="1"/>
  <c r="BJ161" i="4"/>
  <c r="BI161" i="4"/>
  <c r="BI160" i="4" s="1"/>
  <c r="BH161" i="4"/>
  <c r="BH160" i="4" s="1"/>
  <c r="BH159" i="4" s="1"/>
  <c r="BG161" i="4"/>
  <c r="BG160" i="4" s="1"/>
  <c r="BF161" i="4"/>
  <c r="BE161" i="4"/>
  <c r="BE160" i="4" s="1"/>
  <c r="BD161" i="4"/>
  <c r="BC161" i="4"/>
  <c r="BC160" i="4" s="1"/>
  <c r="BC159" i="4" s="1"/>
  <c r="BB161" i="4"/>
  <c r="BA161" i="4"/>
  <c r="BA160" i="4" s="1"/>
  <c r="AZ161" i="4"/>
  <c r="AZ160" i="4" s="1"/>
  <c r="AZ159" i="4" s="1"/>
  <c r="AY161" i="4"/>
  <c r="AY160" i="4" s="1"/>
  <c r="AY159" i="4" s="1"/>
  <c r="AX161" i="4"/>
  <c r="AW161" i="4"/>
  <c r="AW160" i="4" s="1"/>
  <c r="AV161" i="4"/>
  <c r="AU161" i="4"/>
  <c r="AU160" i="4" s="1"/>
  <c r="AU159" i="4" s="1"/>
  <c r="AT161" i="4"/>
  <c r="AS161" i="4"/>
  <c r="AS160" i="4" s="1"/>
  <c r="AR161" i="4"/>
  <c r="AR160" i="4" s="1"/>
  <c r="AR159" i="4" s="1"/>
  <c r="AQ161" i="4"/>
  <c r="AQ160" i="4" s="1"/>
  <c r="AQ159" i="4" s="1"/>
  <c r="AP161" i="4"/>
  <c r="AO161" i="4"/>
  <c r="AO160" i="4" s="1"/>
  <c r="AN161" i="4"/>
  <c r="AM161" i="4"/>
  <c r="AM160" i="4" s="1"/>
  <c r="AM159" i="4" s="1"/>
  <c r="AL161" i="4"/>
  <c r="AK161" i="4"/>
  <c r="AK160" i="4" s="1"/>
  <c r="AJ161" i="4"/>
  <c r="AJ160" i="4" s="1"/>
  <c r="AJ159" i="4" s="1"/>
  <c r="AI161" i="4"/>
  <c r="AI160" i="4" s="1"/>
  <c r="AI159" i="4" s="1"/>
  <c r="AH161" i="4"/>
  <c r="AG161" i="4"/>
  <c r="AG160" i="4" s="1"/>
  <c r="AF161" i="4"/>
  <c r="AE161" i="4"/>
  <c r="AE160" i="4" s="1"/>
  <c r="AE159" i="4" s="1"/>
  <c r="AD161" i="4"/>
  <c r="AC161" i="4"/>
  <c r="AC160" i="4" s="1"/>
  <c r="AB161" i="4"/>
  <c r="AB160" i="4" s="1"/>
  <c r="AB159" i="4" s="1"/>
  <c r="AA161" i="4"/>
  <c r="AA160" i="4" s="1"/>
  <c r="AA159" i="4" s="1"/>
  <c r="Z161" i="4"/>
  <c r="Y161" i="4"/>
  <c r="Y160" i="4" s="1"/>
  <c r="O161" i="4"/>
  <c r="O160" i="4" s="1"/>
  <c r="M161" i="4"/>
  <c r="L161" i="4"/>
  <c r="L160" i="4" s="1"/>
  <c r="L159" i="4" s="1"/>
  <c r="K161" i="4"/>
  <c r="K160" i="4" s="1"/>
  <c r="K159" i="4" s="1"/>
  <c r="J161" i="4"/>
  <c r="I161" i="4"/>
  <c r="I160" i="4" s="1"/>
  <c r="G161" i="4"/>
  <c r="F161" i="4"/>
  <c r="E161" i="4"/>
  <c r="E160" i="4" s="1"/>
  <c r="E159" i="4" s="1"/>
  <c r="BJ160" i="4"/>
  <c r="BF160" i="4"/>
  <c r="BD160" i="4"/>
  <c r="BD159" i="4" s="1"/>
  <c r="AX160" i="4"/>
  <c r="AX159" i="4" s="1"/>
  <c r="AV160" i="4"/>
  <c r="AV159" i="4" s="1"/>
  <c r="AP160" i="4"/>
  <c r="AP159" i="4" s="1"/>
  <c r="AN160" i="4"/>
  <c r="AN159" i="4" s="1"/>
  <c r="AH160" i="4"/>
  <c r="AH159" i="4" s="1"/>
  <c r="AF160" i="4"/>
  <c r="AF159" i="4" s="1"/>
  <c r="Z160" i="4"/>
  <c r="J160" i="4"/>
  <c r="J159" i="4" s="1"/>
  <c r="BE159" i="4"/>
  <c r="AW159" i="4"/>
  <c r="AO159" i="4"/>
  <c r="Y159" i="4"/>
  <c r="X158" i="4"/>
  <c r="W158" i="4"/>
  <c r="U158" i="4"/>
  <c r="Q158" i="4"/>
  <c r="P158" i="4"/>
  <c r="N158" i="4"/>
  <c r="T158" i="4" s="1"/>
  <c r="M158" i="4"/>
  <c r="V158" i="4" s="1"/>
  <c r="G158" i="4"/>
  <c r="S157" i="4"/>
  <c r="R157" i="4"/>
  <c r="Q157" i="4"/>
  <c r="P157" i="4"/>
  <c r="O157" i="4"/>
  <c r="U157" i="4" s="1"/>
  <c r="N157" i="4"/>
  <c r="T157" i="4" s="1"/>
  <c r="M157" i="4"/>
  <c r="V156" i="4"/>
  <c r="S156" i="4"/>
  <c r="R156" i="4"/>
  <c r="Q156" i="4"/>
  <c r="P156" i="4"/>
  <c r="O156" i="4"/>
  <c r="X156" i="4" s="1"/>
  <c r="N156" i="4"/>
  <c r="T156" i="4" s="1"/>
  <c r="M156" i="4"/>
  <c r="H156" i="4"/>
  <c r="G156" i="4"/>
  <c r="X155" i="4"/>
  <c r="U155" i="4"/>
  <c r="T155" i="4"/>
  <c r="T154" i="4" s="1"/>
  <c r="R155" i="4"/>
  <c r="Q155" i="4"/>
  <c r="P155" i="4"/>
  <c r="O155" i="4"/>
  <c r="N155" i="4"/>
  <c r="W155" i="4" s="1"/>
  <c r="M155" i="4"/>
  <c r="V155" i="4" s="1"/>
  <c r="H155" i="4"/>
  <c r="G155" i="4"/>
  <c r="BK154" i="4"/>
  <c r="BJ154" i="4"/>
  <c r="BI154" i="4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AC154" i="4"/>
  <c r="Q154" i="4" s="1"/>
  <c r="AB154" i="4"/>
  <c r="AA154" i="4"/>
  <c r="Z154" i="4"/>
  <c r="Y154" i="4"/>
  <c r="O154" i="4"/>
  <c r="X154" i="4" s="1"/>
  <c r="M154" i="4"/>
  <c r="L154" i="4"/>
  <c r="K154" i="4"/>
  <c r="J154" i="4"/>
  <c r="I154" i="4"/>
  <c r="G154" i="4" s="1"/>
  <c r="F154" i="4"/>
  <c r="E154" i="4"/>
  <c r="U153" i="4"/>
  <c r="R153" i="4"/>
  <c r="Q153" i="4"/>
  <c r="P153" i="4"/>
  <c r="O153" i="4"/>
  <c r="X153" i="4" s="1"/>
  <c r="N153" i="4"/>
  <c r="W153" i="4" s="1"/>
  <c r="M153" i="4"/>
  <c r="S153" i="4" s="1"/>
  <c r="G153" i="4"/>
  <c r="W152" i="4"/>
  <c r="T152" i="4"/>
  <c r="S152" i="4"/>
  <c r="R152" i="4"/>
  <c r="Q152" i="4"/>
  <c r="P152" i="4"/>
  <c r="O152" i="4"/>
  <c r="N152" i="4"/>
  <c r="M152" i="4"/>
  <c r="V152" i="4" s="1"/>
  <c r="W151" i="4"/>
  <c r="T151" i="4"/>
  <c r="S151" i="4"/>
  <c r="S150" i="4" s="1"/>
  <c r="R151" i="4"/>
  <c r="Q151" i="4"/>
  <c r="P151" i="4"/>
  <c r="O151" i="4"/>
  <c r="U151" i="4" s="1"/>
  <c r="N151" i="4"/>
  <c r="M151" i="4"/>
  <c r="H151" i="4" s="1"/>
  <c r="G151" i="4"/>
  <c r="BK150" i="4"/>
  <c r="BJ150" i="4"/>
  <c r="BI150" i="4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P150" i="4" s="1"/>
  <c r="AM150" i="4"/>
  <c r="AL150" i="4"/>
  <c r="AK150" i="4"/>
  <c r="AJ150" i="4"/>
  <c r="AI150" i="4"/>
  <c r="AH150" i="4"/>
  <c r="AG150" i="4"/>
  <c r="AF150" i="4"/>
  <c r="AE150" i="4"/>
  <c r="AD150" i="4"/>
  <c r="AC150" i="4"/>
  <c r="AB150" i="4"/>
  <c r="AA150" i="4"/>
  <c r="Z150" i="4"/>
  <c r="Y150" i="4"/>
  <c r="N150" i="4"/>
  <c r="W150" i="4" s="1"/>
  <c r="L150" i="4"/>
  <c r="K150" i="4"/>
  <c r="J150" i="4"/>
  <c r="I150" i="4"/>
  <c r="G150" i="4" s="1"/>
  <c r="F150" i="4"/>
  <c r="E150" i="4"/>
  <c r="X149" i="4"/>
  <c r="U149" i="4"/>
  <c r="T149" i="4"/>
  <c r="R149" i="4"/>
  <c r="Q149" i="4"/>
  <c r="P149" i="4"/>
  <c r="O149" i="4"/>
  <c r="N149" i="4"/>
  <c r="W149" i="4" s="1"/>
  <c r="M149" i="4"/>
  <c r="V149" i="4" s="1"/>
  <c r="H149" i="4"/>
  <c r="G149" i="4"/>
  <c r="P148" i="4"/>
  <c r="W147" i="4"/>
  <c r="T147" i="4"/>
  <c r="S147" i="4"/>
  <c r="R147" i="4"/>
  <c r="Q147" i="4"/>
  <c r="P147" i="4"/>
  <c r="O147" i="4"/>
  <c r="N147" i="4"/>
  <c r="M147" i="4"/>
  <c r="H147" i="4" s="1"/>
  <c r="G147" i="4"/>
  <c r="U146" i="4"/>
  <c r="R146" i="4"/>
  <c r="Q146" i="4"/>
  <c r="P146" i="4"/>
  <c r="O146" i="4"/>
  <c r="X146" i="4" s="1"/>
  <c r="N146" i="4"/>
  <c r="W146" i="4" s="1"/>
  <c r="M146" i="4"/>
  <c r="G146" i="4"/>
  <c r="BK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R145" i="4"/>
  <c r="N145" i="4"/>
  <c r="W145" i="4" s="1"/>
  <c r="L145" i="4"/>
  <c r="K145" i="4"/>
  <c r="J145" i="4"/>
  <c r="I145" i="4"/>
  <c r="G145" i="4"/>
  <c r="F145" i="4"/>
  <c r="E145" i="4"/>
  <c r="P144" i="4"/>
  <c r="W143" i="4"/>
  <c r="T143" i="4"/>
  <c r="S143" i="4"/>
  <c r="R143" i="4"/>
  <c r="Q143" i="4"/>
  <c r="P143" i="4"/>
  <c r="O143" i="4"/>
  <c r="N143" i="4"/>
  <c r="M143" i="4"/>
  <c r="H143" i="4" s="1"/>
  <c r="G143" i="4"/>
  <c r="U142" i="4"/>
  <c r="R142" i="4"/>
  <c r="Q142" i="4"/>
  <c r="P142" i="4"/>
  <c r="O142" i="4"/>
  <c r="X142" i="4" s="1"/>
  <c r="N142" i="4"/>
  <c r="W142" i="4" s="1"/>
  <c r="M142" i="4"/>
  <c r="G142" i="4"/>
  <c r="W141" i="4"/>
  <c r="W140" i="4" s="1"/>
  <c r="T141" i="4"/>
  <c r="S141" i="4"/>
  <c r="R141" i="4"/>
  <c r="Q141" i="4"/>
  <c r="P141" i="4"/>
  <c r="O141" i="4"/>
  <c r="N141" i="4"/>
  <c r="M141" i="4"/>
  <c r="V141" i="4" s="1"/>
  <c r="V140" i="4" s="1"/>
  <c r="H141" i="4"/>
  <c r="G141" i="4"/>
  <c r="BK140" i="4"/>
  <c r="BJ140" i="4"/>
  <c r="Q140" i="4" s="1"/>
  <c r="BI140" i="4"/>
  <c r="BH140" i="4"/>
  <c r="BG140" i="4"/>
  <c r="BF140" i="4"/>
  <c r="BE140" i="4"/>
  <c r="BD140" i="4"/>
  <c r="BC140" i="4"/>
  <c r="BB140" i="4"/>
  <c r="BA140" i="4"/>
  <c r="AZ140" i="4"/>
  <c r="AY140" i="4"/>
  <c r="AX140" i="4"/>
  <c r="AW140" i="4"/>
  <c r="AV140" i="4"/>
  <c r="AU140" i="4"/>
  <c r="AT140" i="4"/>
  <c r="AS140" i="4"/>
  <c r="AR140" i="4"/>
  <c r="AQ140" i="4"/>
  <c r="AP140" i="4"/>
  <c r="AO140" i="4"/>
  <c r="AN140" i="4"/>
  <c r="AM140" i="4"/>
  <c r="AL140" i="4"/>
  <c r="AK140" i="4"/>
  <c r="AJ140" i="4"/>
  <c r="AI140" i="4"/>
  <c r="AH140" i="4"/>
  <c r="AG140" i="4"/>
  <c r="AF140" i="4"/>
  <c r="AE140" i="4"/>
  <c r="AD140" i="4"/>
  <c r="R140" i="4" s="1"/>
  <c r="AC140" i="4"/>
  <c r="AB140" i="4"/>
  <c r="AA140" i="4"/>
  <c r="Z140" i="4"/>
  <c r="Y140" i="4"/>
  <c r="P140" i="4"/>
  <c r="N140" i="4"/>
  <c r="L140" i="4"/>
  <c r="K140" i="4"/>
  <c r="J140" i="4"/>
  <c r="I140" i="4"/>
  <c r="G140" i="4" s="1"/>
  <c r="F140" i="4"/>
  <c r="E140" i="4"/>
  <c r="X139" i="4"/>
  <c r="U139" i="4"/>
  <c r="T139" i="4"/>
  <c r="R139" i="4"/>
  <c r="Q139" i="4"/>
  <c r="P139" i="4"/>
  <c r="O139" i="4"/>
  <c r="N139" i="4"/>
  <c r="W139" i="4" s="1"/>
  <c r="M139" i="4"/>
  <c r="V139" i="4" s="1"/>
  <c r="H139" i="4"/>
  <c r="G139" i="4"/>
  <c r="X138" i="4"/>
  <c r="V138" i="4"/>
  <c r="S138" i="4"/>
  <c r="R138" i="4"/>
  <c r="Q138" i="4"/>
  <c r="P138" i="4"/>
  <c r="O138" i="4"/>
  <c r="U138" i="4" s="1"/>
  <c r="N138" i="4"/>
  <c r="M138" i="4"/>
  <c r="H138" i="4"/>
  <c r="G138" i="4"/>
  <c r="X137" i="4"/>
  <c r="X136" i="4" s="1"/>
  <c r="V137" i="4"/>
  <c r="V136" i="4" s="1"/>
  <c r="U137" i="4"/>
  <c r="T137" i="4"/>
  <c r="R137" i="4"/>
  <c r="Q137" i="4"/>
  <c r="P137" i="4"/>
  <c r="O137" i="4"/>
  <c r="N137" i="4"/>
  <c r="M137" i="4"/>
  <c r="S137" i="4" s="1"/>
  <c r="H137" i="4"/>
  <c r="G137" i="4"/>
  <c r="BK136" i="4"/>
  <c r="BJ136" i="4"/>
  <c r="BI136" i="4"/>
  <c r="BH136" i="4"/>
  <c r="BG136" i="4"/>
  <c r="BF136" i="4"/>
  <c r="BE136" i="4"/>
  <c r="BE119" i="4" s="1"/>
  <c r="BD136" i="4"/>
  <c r="BC136" i="4"/>
  <c r="BB136" i="4"/>
  <c r="BA136" i="4"/>
  <c r="BA119" i="4" s="1"/>
  <c r="AZ136" i="4"/>
  <c r="AY136" i="4"/>
  <c r="AX136" i="4"/>
  <c r="AW136" i="4"/>
  <c r="AW119" i="4" s="1"/>
  <c r="AV136" i="4"/>
  <c r="AU136" i="4"/>
  <c r="AT136" i="4"/>
  <c r="AS136" i="4"/>
  <c r="AS119" i="4" s="1"/>
  <c r="AR136" i="4"/>
  <c r="AQ136" i="4"/>
  <c r="AP136" i="4"/>
  <c r="AO136" i="4"/>
  <c r="AO119" i="4" s="1"/>
  <c r="AN136" i="4"/>
  <c r="AM136" i="4"/>
  <c r="AL136" i="4"/>
  <c r="AK136" i="4"/>
  <c r="AK119" i="4" s="1"/>
  <c r="AJ136" i="4"/>
  <c r="AI136" i="4"/>
  <c r="AH136" i="4"/>
  <c r="AG136" i="4"/>
  <c r="AG119" i="4" s="1"/>
  <c r="AF136" i="4"/>
  <c r="AE136" i="4"/>
  <c r="AD136" i="4"/>
  <c r="AC136" i="4"/>
  <c r="Q136" i="4" s="1"/>
  <c r="AB136" i="4"/>
  <c r="AA136" i="4"/>
  <c r="Z136" i="4"/>
  <c r="Y136" i="4"/>
  <c r="Y119" i="4" s="1"/>
  <c r="U136" i="4"/>
  <c r="O136" i="4"/>
  <c r="M136" i="4"/>
  <c r="H136" i="4" s="1"/>
  <c r="L136" i="4"/>
  <c r="K136" i="4"/>
  <c r="J136" i="4"/>
  <c r="I136" i="4"/>
  <c r="F136" i="4"/>
  <c r="E136" i="4"/>
  <c r="E119" i="4" s="1"/>
  <c r="W135" i="4"/>
  <c r="U135" i="4"/>
  <c r="R135" i="4"/>
  <c r="Q135" i="4"/>
  <c r="P135" i="4"/>
  <c r="O135" i="4"/>
  <c r="X135" i="4" s="1"/>
  <c r="N135" i="4"/>
  <c r="T135" i="4" s="1"/>
  <c r="M135" i="4"/>
  <c r="G135" i="4"/>
  <c r="W134" i="4"/>
  <c r="T134" i="4"/>
  <c r="S134" i="4"/>
  <c r="R134" i="4"/>
  <c r="Q134" i="4"/>
  <c r="P134" i="4"/>
  <c r="O134" i="4"/>
  <c r="N134" i="4"/>
  <c r="M134" i="4"/>
  <c r="H134" i="4" s="1"/>
  <c r="G134" i="4"/>
  <c r="U133" i="4"/>
  <c r="R133" i="4"/>
  <c r="Q133" i="4"/>
  <c r="P133" i="4"/>
  <c r="O133" i="4"/>
  <c r="X133" i="4" s="1"/>
  <c r="N133" i="4"/>
  <c r="W133" i="4" s="1"/>
  <c r="M133" i="4"/>
  <c r="G133" i="4"/>
  <c r="W132" i="4"/>
  <c r="T132" i="4"/>
  <c r="S132" i="4"/>
  <c r="R132" i="4"/>
  <c r="Q132" i="4"/>
  <c r="P132" i="4"/>
  <c r="O132" i="4"/>
  <c r="N132" i="4"/>
  <c r="M132" i="4"/>
  <c r="V132" i="4" s="1"/>
  <c r="H132" i="4"/>
  <c r="G132" i="4"/>
  <c r="W131" i="4"/>
  <c r="W130" i="4" s="1"/>
  <c r="U131" i="4"/>
  <c r="R131" i="4"/>
  <c r="Q131" i="4"/>
  <c r="P131" i="4"/>
  <c r="O131" i="4"/>
  <c r="N131" i="4"/>
  <c r="T131" i="4" s="1"/>
  <c r="M131" i="4"/>
  <c r="G131" i="4"/>
  <c r="BK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R130" i="4" s="1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N130" i="4"/>
  <c r="L130" i="4"/>
  <c r="K130" i="4"/>
  <c r="J130" i="4"/>
  <c r="I130" i="4"/>
  <c r="G130" i="4"/>
  <c r="F130" i="4"/>
  <c r="E130" i="4"/>
  <c r="X129" i="4"/>
  <c r="V129" i="4"/>
  <c r="S129" i="4"/>
  <c r="R129" i="4"/>
  <c r="Q129" i="4"/>
  <c r="P129" i="4"/>
  <c r="O129" i="4"/>
  <c r="U129" i="4" s="1"/>
  <c r="N129" i="4"/>
  <c r="M129" i="4"/>
  <c r="H129" i="4"/>
  <c r="G129" i="4"/>
  <c r="AC128" i="4"/>
  <c r="S128" i="4"/>
  <c r="R128" i="4"/>
  <c r="P128" i="4"/>
  <c r="O128" i="4"/>
  <c r="U128" i="4" s="1"/>
  <c r="M128" i="4"/>
  <c r="X127" i="4"/>
  <c r="V127" i="4"/>
  <c r="S127" i="4"/>
  <c r="R127" i="4"/>
  <c r="Q127" i="4"/>
  <c r="P127" i="4"/>
  <c r="O127" i="4"/>
  <c r="U127" i="4" s="1"/>
  <c r="N127" i="4"/>
  <c r="M127" i="4"/>
  <c r="H127" i="4"/>
  <c r="G127" i="4"/>
  <c r="X126" i="4"/>
  <c r="V126" i="4"/>
  <c r="U126" i="4"/>
  <c r="T126" i="4"/>
  <c r="R126" i="4"/>
  <c r="Q126" i="4"/>
  <c r="P126" i="4"/>
  <c r="O126" i="4"/>
  <c r="N126" i="4"/>
  <c r="W126" i="4" s="1"/>
  <c r="M126" i="4"/>
  <c r="S126" i="4" s="1"/>
  <c r="H126" i="4"/>
  <c r="G126" i="4"/>
  <c r="V125" i="4"/>
  <c r="S125" i="4"/>
  <c r="R125" i="4"/>
  <c r="Q125" i="4"/>
  <c r="P125" i="4"/>
  <c r="O125" i="4"/>
  <c r="X125" i="4" s="1"/>
  <c r="N125" i="4"/>
  <c r="M125" i="4"/>
  <c r="J125" i="4"/>
  <c r="T125" i="4" s="1"/>
  <c r="H125" i="4"/>
  <c r="G125" i="4"/>
  <c r="U124" i="4"/>
  <c r="R124" i="4"/>
  <c r="Q124" i="4"/>
  <c r="P124" i="4"/>
  <c r="O124" i="4"/>
  <c r="X124" i="4" s="1"/>
  <c r="N124" i="4"/>
  <c r="W124" i="4" s="1"/>
  <c r="M124" i="4"/>
  <c r="G124" i="4"/>
  <c r="W123" i="4"/>
  <c r="T123" i="4"/>
  <c r="S123" i="4"/>
  <c r="R123" i="4"/>
  <c r="Q123" i="4"/>
  <c r="P123" i="4"/>
  <c r="O123" i="4"/>
  <c r="N123" i="4"/>
  <c r="M123" i="4"/>
  <c r="V123" i="4" s="1"/>
  <c r="H123" i="4"/>
  <c r="G123" i="4"/>
  <c r="W122" i="4"/>
  <c r="U122" i="4"/>
  <c r="R122" i="4"/>
  <c r="Q122" i="4"/>
  <c r="P122" i="4"/>
  <c r="O122" i="4"/>
  <c r="X122" i="4" s="1"/>
  <c r="N122" i="4"/>
  <c r="T122" i="4" s="1"/>
  <c r="M122" i="4"/>
  <c r="G122" i="4"/>
  <c r="W121" i="4"/>
  <c r="T121" i="4"/>
  <c r="S121" i="4"/>
  <c r="R121" i="4"/>
  <c r="Q121" i="4"/>
  <c r="P121" i="4"/>
  <c r="O121" i="4"/>
  <c r="N121" i="4"/>
  <c r="M121" i="4"/>
  <c r="H121" i="4" s="1"/>
  <c r="G121" i="4"/>
  <c r="BK120" i="4"/>
  <c r="BJ120" i="4"/>
  <c r="BJ119" i="4" s="1"/>
  <c r="BI120" i="4"/>
  <c r="BH120" i="4"/>
  <c r="BH119" i="4" s="1"/>
  <c r="BH96" i="4" s="1"/>
  <c r="BG120" i="4"/>
  <c r="BF120" i="4"/>
  <c r="BE120" i="4"/>
  <c r="BD120" i="4"/>
  <c r="BD119" i="4" s="1"/>
  <c r="BC120" i="4"/>
  <c r="BB120" i="4"/>
  <c r="BB119" i="4" s="1"/>
  <c r="BA120" i="4"/>
  <c r="AZ120" i="4"/>
  <c r="AZ119" i="4" s="1"/>
  <c r="AZ96" i="4" s="1"/>
  <c r="AY120" i="4"/>
  <c r="AX120" i="4"/>
  <c r="AW120" i="4"/>
  <c r="AV120" i="4"/>
  <c r="AV119" i="4" s="1"/>
  <c r="AV96" i="4" s="1"/>
  <c r="AU120" i="4"/>
  <c r="AT120" i="4"/>
  <c r="AT119" i="4" s="1"/>
  <c r="AS120" i="4"/>
  <c r="AR120" i="4"/>
  <c r="AR119" i="4" s="1"/>
  <c r="AR96" i="4" s="1"/>
  <c r="AQ120" i="4"/>
  <c r="AP120" i="4"/>
  <c r="AO120" i="4"/>
  <c r="AN120" i="4"/>
  <c r="AN119" i="4" s="1"/>
  <c r="AM120" i="4"/>
  <c r="AL120" i="4"/>
  <c r="AL119" i="4" s="1"/>
  <c r="AK120" i="4"/>
  <c r="AJ120" i="4"/>
  <c r="AI120" i="4"/>
  <c r="AH120" i="4"/>
  <c r="AG120" i="4"/>
  <c r="AF120" i="4"/>
  <c r="AF119" i="4" s="1"/>
  <c r="AE120" i="4"/>
  <c r="AD120" i="4"/>
  <c r="AD119" i="4" s="1"/>
  <c r="AB120" i="4"/>
  <c r="AB119" i="4" s="1"/>
  <c r="AB96" i="4" s="1"/>
  <c r="AA120" i="4"/>
  <c r="Z120" i="4"/>
  <c r="Y120" i="4"/>
  <c r="L120" i="4"/>
  <c r="L119" i="4" s="1"/>
  <c r="L96" i="4" s="1"/>
  <c r="K120" i="4"/>
  <c r="J120" i="4"/>
  <c r="J119" i="4" s="1"/>
  <c r="J96" i="4" s="1"/>
  <c r="I120" i="4"/>
  <c r="G120" i="4" s="1"/>
  <c r="F120" i="4"/>
  <c r="F119" i="4" s="1"/>
  <c r="F96" i="4" s="1"/>
  <c r="E120" i="4"/>
  <c r="BK119" i="4"/>
  <c r="BG119" i="4"/>
  <c r="BC119" i="4"/>
  <c r="AY119" i="4"/>
  <c r="AU119" i="4"/>
  <c r="AQ119" i="4"/>
  <c r="AM119" i="4"/>
  <c r="AI119" i="4"/>
  <c r="AE119" i="4"/>
  <c r="AA119" i="4"/>
  <c r="K119" i="4"/>
  <c r="W118" i="4"/>
  <c r="T118" i="4"/>
  <c r="S118" i="4"/>
  <c r="R118" i="4"/>
  <c r="Q118" i="4"/>
  <c r="P118" i="4"/>
  <c r="O118" i="4"/>
  <c r="N118" i="4"/>
  <c r="M118" i="4"/>
  <c r="V118" i="4" s="1"/>
  <c r="G118" i="4"/>
  <c r="T117" i="4"/>
  <c r="S117" i="4"/>
  <c r="R117" i="4"/>
  <c r="Q117" i="4"/>
  <c r="P117" i="4"/>
  <c r="O117" i="4"/>
  <c r="U117" i="4" s="1"/>
  <c r="N117" i="4"/>
  <c r="M117" i="4"/>
  <c r="V117" i="4" s="1"/>
  <c r="W116" i="4"/>
  <c r="T116" i="4"/>
  <c r="S116" i="4"/>
  <c r="R116" i="4"/>
  <c r="Q116" i="4"/>
  <c r="P116" i="4"/>
  <c r="O116" i="4"/>
  <c r="N116" i="4"/>
  <c r="M116" i="4"/>
  <c r="V116" i="4" s="1"/>
  <c r="G116" i="4"/>
  <c r="W115" i="4"/>
  <c r="U115" i="4"/>
  <c r="R115" i="4"/>
  <c r="Q115" i="4"/>
  <c r="P115" i="4"/>
  <c r="O115" i="4"/>
  <c r="N115" i="4"/>
  <c r="T115" i="4" s="1"/>
  <c r="T114" i="4" s="1"/>
  <c r="M115" i="4"/>
  <c r="G115" i="4"/>
  <c r="BK114" i="4"/>
  <c r="BJ114" i="4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L96" i="4" s="1"/>
  <c r="AK114" i="4"/>
  <c r="AJ114" i="4"/>
  <c r="AI114" i="4"/>
  <c r="AH114" i="4"/>
  <c r="AG114" i="4"/>
  <c r="AF114" i="4"/>
  <c r="AE114" i="4"/>
  <c r="AD114" i="4"/>
  <c r="R114" i="4" s="1"/>
  <c r="AC114" i="4"/>
  <c r="AB114" i="4"/>
  <c r="P114" i="4" s="1"/>
  <c r="AA114" i="4"/>
  <c r="Z114" i="4"/>
  <c r="Y114" i="4"/>
  <c r="N114" i="4"/>
  <c r="W114" i="4" s="1"/>
  <c r="L114" i="4"/>
  <c r="J114" i="4"/>
  <c r="I114" i="4"/>
  <c r="F114" i="4"/>
  <c r="E114" i="4"/>
  <c r="W113" i="4"/>
  <c r="U113" i="4"/>
  <c r="R113" i="4"/>
  <c r="Q113" i="4"/>
  <c r="P113" i="4"/>
  <c r="O113" i="4"/>
  <c r="X113" i="4" s="1"/>
  <c r="N113" i="4"/>
  <c r="T113" i="4" s="1"/>
  <c r="M113" i="4"/>
  <c r="G113" i="4"/>
  <c r="W112" i="4"/>
  <c r="T112" i="4"/>
  <c r="S112" i="4"/>
  <c r="R112" i="4"/>
  <c r="Q112" i="4"/>
  <c r="P112" i="4"/>
  <c r="O112" i="4"/>
  <c r="N112" i="4"/>
  <c r="M112" i="4"/>
  <c r="H112" i="4" s="1"/>
  <c r="G112" i="4"/>
  <c r="U111" i="4"/>
  <c r="R111" i="4"/>
  <c r="Q111" i="4"/>
  <c r="P111" i="4"/>
  <c r="O111" i="4"/>
  <c r="X111" i="4" s="1"/>
  <c r="N111" i="4"/>
  <c r="W111" i="4" s="1"/>
  <c r="M111" i="4"/>
  <c r="G111" i="4"/>
  <c r="W110" i="4"/>
  <c r="T110" i="4"/>
  <c r="S110" i="4"/>
  <c r="R110" i="4"/>
  <c r="Q110" i="4"/>
  <c r="P110" i="4"/>
  <c r="O110" i="4"/>
  <c r="N110" i="4"/>
  <c r="M110" i="4"/>
  <c r="V110" i="4" s="1"/>
  <c r="G110" i="4"/>
  <c r="W109" i="4"/>
  <c r="U109" i="4"/>
  <c r="R109" i="4"/>
  <c r="Q109" i="4"/>
  <c r="P109" i="4"/>
  <c r="O109" i="4"/>
  <c r="X109" i="4" s="1"/>
  <c r="N109" i="4"/>
  <c r="T109" i="4" s="1"/>
  <c r="M109" i="4"/>
  <c r="G109" i="4"/>
  <c r="W108" i="4"/>
  <c r="T108" i="4"/>
  <c r="S108" i="4"/>
  <c r="R108" i="4"/>
  <c r="Q108" i="4"/>
  <c r="P108" i="4"/>
  <c r="O108" i="4"/>
  <c r="N108" i="4"/>
  <c r="M108" i="4"/>
  <c r="H108" i="4" s="1"/>
  <c r="G108" i="4"/>
  <c r="U107" i="4"/>
  <c r="R107" i="4"/>
  <c r="Q107" i="4"/>
  <c r="P107" i="4"/>
  <c r="O107" i="4"/>
  <c r="X107" i="4" s="1"/>
  <c r="N107" i="4"/>
  <c r="W107" i="4" s="1"/>
  <c r="M107" i="4"/>
  <c r="G107" i="4"/>
  <c r="W106" i="4"/>
  <c r="T106" i="4"/>
  <c r="S106" i="4"/>
  <c r="R106" i="4"/>
  <c r="Q106" i="4"/>
  <c r="P106" i="4"/>
  <c r="O106" i="4"/>
  <c r="N106" i="4"/>
  <c r="M106" i="4"/>
  <c r="V106" i="4" s="1"/>
  <c r="G106" i="4"/>
  <c r="W105" i="4"/>
  <c r="U105" i="4"/>
  <c r="R105" i="4"/>
  <c r="Q105" i="4"/>
  <c r="P105" i="4"/>
  <c r="O105" i="4"/>
  <c r="X105" i="4" s="1"/>
  <c r="N105" i="4"/>
  <c r="T105" i="4" s="1"/>
  <c r="M105" i="4"/>
  <c r="G105" i="4"/>
  <c r="W104" i="4"/>
  <c r="T104" i="4"/>
  <c r="S104" i="4"/>
  <c r="R104" i="4"/>
  <c r="Q104" i="4"/>
  <c r="P104" i="4"/>
  <c r="O104" i="4"/>
  <c r="N104" i="4"/>
  <c r="M104" i="4"/>
  <c r="H104" i="4" s="1"/>
  <c r="G104" i="4"/>
  <c r="U103" i="4"/>
  <c r="T103" i="4"/>
  <c r="R103" i="4"/>
  <c r="Q103" i="4"/>
  <c r="P103" i="4"/>
  <c r="O103" i="4"/>
  <c r="N103" i="4"/>
  <c r="W103" i="4" s="1"/>
  <c r="M103" i="4"/>
  <c r="V103" i="4" s="1"/>
  <c r="H103" i="4"/>
  <c r="G103" i="4"/>
  <c r="X102" i="4"/>
  <c r="V102" i="4"/>
  <c r="S102" i="4"/>
  <c r="R102" i="4"/>
  <c r="Q102" i="4"/>
  <c r="P102" i="4"/>
  <c r="O102" i="4"/>
  <c r="U102" i="4" s="1"/>
  <c r="N102" i="4"/>
  <c r="M102" i="4"/>
  <c r="H102" i="4"/>
  <c r="G102" i="4"/>
  <c r="X101" i="4"/>
  <c r="V101" i="4"/>
  <c r="U101" i="4"/>
  <c r="T101" i="4"/>
  <c r="R101" i="4"/>
  <c r="Q101" i="4"/>
  <c r="P101" i="4"/>
  <c r="O101" i="4"/>
  <c r="N101" i="4"/>
  <c r="W101" i="4" s="1"/>
  <c r="M101" i="4"/>
  <c r="S101" i="4" s="1"/>
  <c r="H101" i="4"/>
  <c r="G101" i="4"/>
  <c r="V100" i="4"/>
  <c r="S100" i="4"/>
  <c r="R100" i="4"/>
  <c r="Q100" i="4"/>
  <c r="P100" i="4"/>
  <c r="O100" i="4"/>
  <c r="X100" i="4" s="1"/>
  <c r="N100" i="4"/>
  <c r="M100" i="4"/>
  <c r="H100" i="4"/>
  <c r="G100" i="4"/>
  <c r="X99" i="4"/>
  <c r="U99" i="4"/>
  <c r="T99" i="4"/>
  <c r="R99" i="4"/>
  <c r="Q99" i="4"/>
  <c r="P99" i="4"/>
  <c r="O99" i="4"/>
  <c r="N99" i="4"/>
  <c r="W99" i="4" s="1"/>
  <c r="M99" i="4"/>
  <c r="V99" i="4" s="1"/>
  <c r="H99" i="4"/>
  <c r="G99" i="4"/>
  <c r="X98" i="4"/>
  <c r="V98" i="4"/>
  <c r="S98" i="4"/>
  <c r="R98" i="4"/>
  <c r="Q98" i="4"/>
  <c r="P98" i="4"/>
  <c r="O98" i="4"/>
  <c r="U98" i="4" s="1"/>
  <c r="N98" i="4"/>
  <c r="M98" i="4"/>
  <c r="H98" i="4"/>
  <c r="G98" i="4"/>
  <c r="BK97" i="4"/>
  <c r="BJ97" i="4"/>
  <c r="BI97" i="4"/>
  <c r="BH97" i="4"/>
  <c r="BG97" i="4"/>
  <c r="BG96" i="4" s="1"/>
  <c r="BF97" i="4"/>
  <c r="BE97" i="4"/>
  <c r="BE96" i="4" s="1"/>
  <c r="BD97" i="4"/>
  <c r="BC97" i="4"/>
  <c r="BC96" i="4" s="1"/>
  <c r="BB97" i="4"/>
  <c r="BA97" i="4"/>
  <c r="BA96" i="4" s="1"/>
  <c r="AZ97" i="4"/>
  <c r="AY97" i="4"/>
  <c r="AY96" i="4" s="1"/>
  <c r="AX97" i="4"/>
  <c r="AW97" i="4"/>
  <c r="AW96" i="4" s="1"/>
  <c r="AV97" i="4"/>
  <c r="AU97" i="4"/>
  <c r="AU96" i="4" s="1"/>
  <c r="AT97" i="4"/>
  <c r="AS97" i="4"/>
  <c r="AS96" i="4" s="1"/>
  <c r="AR97" i="4"/>
  <c r="AQ97" i="4"/>
  <c r="AQ96" i="4" s="1"/>
  <c r="AP97" i="4"/>
  <c r="AO97" i="4"/>
  <c r="AO96" i="4" s="1"/>
  <c r="AN97" i="4"/>
  <c r="AM97" i="4"/>
  <c r="AM96" i="4" s="1"/>
  <c r="AL97" i="4"/>
  <c r="AK97" i="4"/>
  <c r="AK96" i="4" s="1"/>
  <c r="AJ97" i="4"/>
  <c r="AI97" i="4"/>
  <c r="AI96" i="4" s="1"/>
  <c r="AH97" i="4"/>
  <c r="AG97" i="4"/>
  <c r="AG96" i="4" s="1"/>
  <c r="AF97" i="4"/>
  <c r="AE97" i="4"/>
  <c r="AE96" i="4" s="1"/>
  <c r="AD97" i="4"/>
  <c r="AC97" i="4"/>
  <c r="AB97" i="4"/>
  <c r="AA97" i="4"/>
  <c r="AA96" i="4" s="1"/>
  <c r="Z97" i="4"/>
  <c r="Y97" i="4"/>
  <c r="Y96" i="4" s="1"/>
  <c r="O97" i="4"/>
  <c r="M97" i="4"/>
  <c r="L97" i="4"/>
  <c r="K97" i="4"/>
  <c r="K96" i="4" s="1"/>
  <c r="J97" i="4"/>
  <c r="I97" i="4"/>
  <c r="F97" i="4"/>
  <c r="E97" i="4"/>
  <c r="E96" i="4" s="1"/>
  <c r="BJ96" i="4"/>
  <c r="BD96" i="4"/>
  <c r="BB96" i="4"/>
  <c r="AT96" i="4"/>
  <c r="AN96" i="4"/>
  <c r="AF96" i="4"/>
  <c r="AD96" i="4"/>
  <c r="X95" i="4"/>
  <c r="V95" i="4"/>
  <c r="T95" i="4"/>
  <c r="S95" i="4"/>
  <c r="R95" i="4"/>
  <c r="Q95" i="4"/>
  <c r="P95" i="4"/>
  <c r="O95" i="4"/>
  <c r="U95" i="4" s="1"/>
  <c r="N95" i="4"/>
  <c r="W95" i="4" s="1"/>
  <c r="M95" i="4"/>
  <c r="H95" i="4"/>
  <c r="G95" i="4"/>
  <c r="X94" i="4"/>
  <c r="V94" i="4"/>
  <c r="U94" i="4"/>
  <c r="T94" i="4"/>
  <c r="R94" i="4"/>
  <c r="Q94" i="4"/>
  <c r="P94" i="4"/>
  <c r="O94" i="4"/>
  <c r="N94" i="4"/>
  <c r="W94" i="4" s="1"/>
  <c r="M94" i="4"/>
  <c r="S94" i="4" s="1"/>
  <c r="H94" i="4"/>
  <c r="G94" i="4"/>
  <c r="Q93" i="4"/>
  <c r="P93" i="4"/>
  <c r="Q92" i="4"/>
  <c r="P92" i="4"/>
  <c r="X91" i="4"/>
  <c r="V91" i="4"/>
  <c r="T91" i="4"/>
  <c r="S91" i="4"/>
  <c r="R91" i="4"/>
  <c r="Q91" i="4"/>
  <c r="P91" i="4"/>
  <c r="O91" i="4"/>
  <c r="U91" i="4" s="1"/>
  <c r="N91" i="4"/>
  <c r="M91" i="4"/>
  <c r="H91" i="4"/>
  <c r="G91" i="4"/>
  <c r="BK89" i="4"/>
  <c r="BK67" i="4" s="1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U67" i="4" s="1"/>
  <c r="AU3" i="4" s="1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E67" i="4" s="1"/>
  <c r="AE3" i="4" s="1"/>
  <c r="AD89" i="4"/>
  <c r="AC89" i="4"/>
  <c r="AB89" i="4"/>
  <c r="AA89" i="4"/>
  <c r="Z89" i="4"/>
  <c r="Y89" i="4"/>
  <c r="U89" i="4"/>
  <c r="S89" i="4"/>
  <c r="Q89" i="4"/>
  <c r="O89" i="4"/>
  <c r="M89" i="4"/>
  <c r="L89" i="4"/>
  <c r="K89" i="4"/>
  <c r="J89" i="4"/>
  <c r="I89" i="4"/>
  <c r="G89" i="4" s="1"/>
  <c r="F89" i="4"/>
  <c r="E89" i="4"/>
  <c r="W88" i="4"/>
  <c r="U88" i="4"/>
  <c r="T88" i="4"/>
  <c r="R88" i="4"/>
  <c r="Q88" i="4"/>
  <c r="P88" i="4"/>
  <c r="O88" i="4"/>
  <c r="X88" i="4" s="1"/>
  <c r="N88" i="4"/>
  <c r="M88" i="4"/>
  <c r="V88" i="4" s="1"/>
  <c r="G88" i="4"/>
  <c r="AC87" i="4"/>
  <c r="Z87" i="4"/>
  <c r="N87" i="4" s="1"/>
  <c r="W87" i="4" s="1"/>
  <c r="U87" i="4"/>
  <c r="R87" i="4"/>
  <c r="P87" i="4"/>
  <c r="O87" i="4"/>
  <c r="X87" i="4" s="1"/>
  <c r="M87" i="4"/>
  <c r="V87" i="4" s="1"/>
  <c r="G87" i="4"/>
  <c r="S86" i="4"/>
  <c r="R86" i="4"/>
  <c r="Q86" i="4"/>
  <c r="P86" i="4"/>
  <c r="O86" i="4"/>
  <c r="X86" i="4" s="1"/>
  <c r="N86" i="4"/>
  <c r="T86" i="4" s="1"/>
  <c r="M86" i="4"/>
  <c r="H86" i="4" s="1"/>
  <c r="G86" i="4"/>
  <c r="W85" i="4"/>
  <c r="T85" i="4"/>
  <c r="S85" i="4"/>
  <c r="R85" i="4"/>
  <c r="Q85" i="4"/>
  <c r="P85" i="4"/>
  <c r="O85" i="4"/>
  <c r="O84" i="4" s="1"/>
  <c r="X84" i="4" s="1"/>
  <c r="N85" i="4"/>
  <c r="M85" i="4"/>
  <c r="V85" i="4" s="1"/>
  <c r="G85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P84" i="4" s="1"/>
  <c r="AA84" i="4"/>
  <c r="Y84" i="4"/>
  <c r="R84" i="4"/>
  <c r="M84" i="4"/>
  <c r="V84" i="4" s="1"/>
  <c r="L84" i="4"/>
  <c r="K84" i="4"/>
  <c r="J84" i="4"/>
  <c r="I84" i="4"/>
  <c r="G84" i="4" s="1"/>
  <c r="F84" i="4"/>
  <c r="E84" i="4"/>
  <c r="X83" i="4"/>
  <c r="U83" i="4"/>
  <c r="R83" i="4"/>
  <c r="Q83" i="4"/>
  <c r="P83" i="4"/>
  <c r="O83" i="4"/>
  <c r="N83" i="4"/>
  <c r="W83" i="4" s="1"/>
  <c r="M83" i="4"/>
  <c r="S83" i="4" s="1"/>
  <c r="H83" i="4"/>
  <c r="G83" i="4"/>
  <c r="V82" i="4"/>
  <c r="T82" i="4"/>
  <c r="S82" i="4"/>
  <c r="R82" i="4"/>
  <c r="Q82" i="4"/>
  <c r="P82" i="4"/>
  <c r="O82" i="4"/>
  <c r="U82" i="4" s="1"/>
  <c r="U80" i="4" s="1"/>
  <c r="N82" i="4"/>
  <c r="W82" i="4" s="1"/>
  <c r="M82" i="4"/>
  <c r="H82" i="4"/>
  <c r="G82" i="4"/>
  <c r="X81" i="4"/>
  <c r="U81" i="4"/>
  <c r="T81" i="4"/>
  <c r="R81" i="4"/>
  <c r="Q81" i="4"/>
  <c r="P81" i="4"/>
  <c r="O81" i="4"/>
  <c r="N81" i="4"/>
  <c r="W81" i="4" s="1"/>
  <c r="M81" i="4"/>
  <c r="S81" i="4" s="1"/>
  <c r="S80" i="4" s="1"/>
  <c r="G81" i="4"/>
  <c r="BK80" i="4"/>
  <c r="BJ80" i="4"/>
  <c r="Q80" i="4" s="1"/>
  <c r="BI80" i="4"/>
  <c r="BH80" i="4"/>
  <c r="BG80" i="4"/>
  <c r="BF80" i="4"/>
  <c r="BF67" i="4" s="1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P67" i="4" s="1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R80" i="4"/>
  <c r="M80" i="4"/>
  <c r="H80" i="4" s="1"/>
  <c r="L80" i="4"/>
  <c r="K80" i="4"/>
  <c r="J80" i="4"/>
  <c r="I80" i="4"/>
  <c r="G80" i="4" s="1"/>
  <c r="F80" i="4"/>
  <c r="E80" i="4"/>
  <c r="U79" i="4"/>
  <c r="S79" i="4"/>
  <c r="R79" i="4"/>
  <c r="Q79" i="4"/>
  <c r="P79" i="4"/>
  <c r="O79" i="4"/>
  <c r="X79" i="4" s="1"/>
  <c r="N79" i="4"/>
  <c r="T79" i="4" s="1"/>
  <c r="T77" i="4" s="1"/>
  <c r="M79" i="4"/>
  <c r="H79" i="4" s="1"/>
  <c r="G79" i="4"/>
  <c r="W78" i="4"/>
  <c r="T78" i="4"/>
  <c r="S78" i="4"/>
  <c r="S77" i="4" s="1"/>
  <c r="R78" i="4"/>
  <c r="Q78" i="4"/>
  <c r="P78" i="4"/>
  <c r="O78" i="4"/>
  <c r="U78" i="4" s="1"/>
  <c r="U77" i="4" s="1"/>
  <c r="N78" i="4"/>
  <c r="M78" i="4"/>
  <c r="V78" i="4" s="1"/>
  <c r="H78" i="4"/>
  <c r="G78" i="4"/>
  <c r="BK77" i="4"/>
  <c r="BJ77" i="4"/>
  <c r="BI77" i="4"/>
  <c r="P77" i="4" s="1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R77" i="4" s="1"/>
  <c r="AF77" i="4"/>
  <c r="AE77" i="4"/>
  <c r="AD77" i="4"/>
  <c r="AC77" i="4"/>
  <c r="AB77" i="4"/>
  <c r="AA77" i="4"/>
  <c r="Z77" i="4"/>
  <c r="Y77" i="4"/>
  <c r="V77" i="4"/>
  <c r="Q77" i="4"/>
  <c r="M77" i="4"/>
  <c r="L77" i="4"/>
  <c r="L67" i="4" s="1"/>
  <c r="L3" i="4" s="1"/>
  <c r="K77" i="4"/>
  <c r="J77" i="4"/>
  <c r="J67" i="4" s="1"/>
  <c r="I77" i="4"/>
  <c r="G77" i="4" s="1"/>
  <c r="H77" i="4"/>
  <c r="V76" i="4"/>
  <c r="T76" i="4"/>
  <c r="S76" i="4"/>
  <c r="R76" i="4"/>
  <c r="Q76" i="4"/>
  <c r="P76" i="4"/>
  <c r="O76" i="4"/>
  <c r="U76" i="4" s="1"/>
  <c r="N76" i="4"/>
  <c r="W76" i="4" s="1"/>
  <c r="M76" i="4"/>
  <c r="H76" i="4"/>
  <c r="G76" i="4"/>
  <c r="X75" i="4"/>
  <c r="U75" i="4"/>
  <c r="R75" i="4"/>
  <c r="Q75" i="4"/>
  <c r="P75" i="4"/>
  <c r="O75" i="4"/>
  <c r="N75" i="4"/>
  <c r="W75" i="4" s="1"/>
  <c r="M75" i="4"/>
  <c r="S75" i="4" s="1"/>
  <c r="H75" i="4"/>
  <c r="G75" i="4"/>
  <c r="AC74" i="4"/>
  <c r="N74" i="4" s="1"/>
  <c r="W74" i="4"/>
  <c r="T74" i="4"/>
  <c r="R74" i="4"/>
  <c r="P74" i="4"/>
  <c r="O74" i="4"/>
  <c r="X74" i="4" s="1"/>
  <c r="M74" i="4"/>
  <c r="V74" i="4" s="1"/>
  <c r="G74" i="4"/>
  <c r="R73" i="4"/>
  <c r="Q73" i="4"/>
  <c r="P73" i="4"/>
  <c r="O73" i="4"/>
  <c r="X73" i="4" s="1"/>
  <c r="N73" i="4"/>
  <c r="T73" i="4" s="1"/>
  <c r="M73" i="4"/>
  <c r="H73" i="4" s="1"/>
  <c r="G73" i="4"/>
  <c r="AC72" i="4"/>
  <c r="AC68" i="4" s="1"/>
  <c r="X72" i="4"/>
  <c r="U72" i="4"/>
  <c r="R72" i="4"/>
  <c r="Q72" i="4"/>
  <c r="P72" i="4"/>
  <c r="O72" i="4"/>
  <c r="M72" i="4"/>
  <c r="S72" i="4" s="1"/>
  <c r="G72" i="4"/>
  <c r="V71" i="4"/>
  <c r="S71" i="4"/>
  <c r="R71" i="4"/>
  <c r="Q71" i="4"/>
  <c r="P71" i="4"/>
  <c r="O71" i="4"/>
  <c r="U71" i="4" s="1"/>
  <c r="N71" i="4"/>
  <c r="W71" i="4" s="1"/>
  <c r="M71" i="4"/>
  <c r="H71" i="4"/>
  <c r="G71" i="4"/>
  <c r="X70" i="4"/>
  <c r="U70" i="4"/>
  <c r="R70" i="4"/>
  <c r="Q70" i="4"/>
  <c r="P70" i="4"/>
  <c r="O70" i="4"/>
  <c r="N70" i="4"/>
  <c r="M70" i="4"/>
  <c r="S70" i="4" s="1"/>
  <c r="H70" i="4"/>
  <c r="G70" i="4"/>
  <c r="V69" i="4"/>
  <c r="T69" i="4"/>
  <c r="S69" i="4"/>
  <c r="R69" i="4"/>
  <c r="Q69" i="4"/>
  <c r="P69" i="4"/>
  <c r="O69" i="4"/>
  <c r="U69" i="4" s="1"/>
  <c r="N69" i="4"/>
  <c r="W69" i="4" s="1"/>
  <c r="M69" i="4"/>
  <c r="H69" i="4"/>
  <c r="G69" i="4"/>
  <c r="BK68" i="4"/>
  <c r="BJ68" i="4"/>
  <c r="BI68" i="4"/>
  <c r="BH68" i="4"/>
  <c r="BH67" i="4" s="1"/>
  <c r="BH3" i="4" s="1"/>
  <c r="BG68" i="4"/>
  <c r="BF68" i="4"/>
  <c r="BE68" i="4"/>
  <c r="BE67" i="4" s="1"/>
  <c r="BD68" i="4"/>
  <c r="BD67" i="4" s="1"/>
  <c r="BC68" i="4"/>
  <c r="BB68" i="4"/>
  <c r="BA68" i="4"/>
  <c r="AZ68" i="4"/>
  <c r="AZ67" i="4" s="1"/>
  <c r="AZ3" i="4" s="1"/>
  <c r="AY68" i="4"/>
  <c r="AX68" i="4"/>
  <c r="AW68" i="4"/>
  <c r="AW67" i="4" s="1"/>
  <c r="AV68" i="4"/>
  <c r="AV67" i="4" s="1"/>
  <c r="AU68" i="4"/>
  <c r="AT68" i="4"/>
  <c r="AS68" i="4"/>
  <c r="AR68" i="4"/>
  <c r="AR67" i="4" s="1"/>
  <c r="AR3" i="4" s="1"/>
  <c r="AQ68" i="4"/>
  <c r="AP68" i="4"/>
  <c r="AO68" i="4"/>
  <c r="AO67" i="4" s="1"/>
  <c r="AN68" i="4"/>
  <c r="AN67" i="4" s="1"/>
  <c r="AM68" i="4"/>
  <c r="AL68" i="4"/>
  <c r="AK68" i="4"/>
  <c r="AJ68" i="4"/>
  <c r="AJ67" i="4" s="1"/>
  <c r="AI68" i="4"/>
  <c r="AH68" i="4"/>
  <c r="AG68" i="4"/>
  <c r="AG67" i="4" s="1"/>
  <c r="AF68" i="4"/>
  <c r="AE68" i="4"/>
  <c r="AD68" i="4"/>
  <c r="AB68" i="4"/>
  <c r="AB67" i="4" s="1"/>
  <c r="AB3" i="4" s="1"/>
  <c r="AA68" i="4"/>
  <c r="Z68" i="4"/>
  <c r="Y68" i="4"/>
  <c r="Y67" i="4" s="1"/>
  <c r="M68" i="4"/>
  <c r="L68" i="4"/>
  <c r="K68" i="4"/>
  <c r="J68" i="4"/>
  <c r="I68" i="4"/>
  <c r="I67" i="4" s="1"/>
  <c r="G67" i="4" s="1"/>
  <c r="F68" i="4"/>
  <c r="E68" i="4"/>
  <c r="E67" i="4" s="1"/>
  <c r="BJ67" i="4"/>
  <c r="BG67" i="4"/>
  <c r="BC67" i="4"/>
  <c r="BB67" i="4"/>
  <c r="AY67" i="4"/>
  <c r="AX67" i="4"/>
  <c r="AT67" i="4"/>
  <c r="AQ67" i="4"/>
  <c r="AM67" i="4"/>
  <c r="AL67" i="4"/>
  <c r="AI67" i="4"/>
  <c r="AH67" i="4"/>
  <c r="AF67" i="4"/>
  <c r="AD67" i="4"/>
  <c r="AA67" i="4"/>
  <c r="K67" i="4"/>
  <c r="F67" i="4"/>
  <c r="V66" i="4"/>
  <c r="T66" i="4"/>
  <c r="S66" i="4"/>
  <c r="R66" i="4"/>
  <c r="Q66" i="4"/>
  <c r="P66" i="4"/>
  <c r="O66" i="4"/>
  <c r="U66" i="4" s="1"/>
  <c r="N66" i="4"/>
  <c r="W66" i="4" s="1"/>
  <c r="M66" i="4"/>
  <c r="H66" i="4"/>
  <c r="G66" i="4"/>
  <c r="X65" i="4"/>
  <c r="U65" i="4"/>
  <c r="R65" i="4"/>
  <c r="Q65" i="4"/>
  <c r="P65" i="4"/>
  <c r="O65" i="4"/>
  <c r="N65" i="4"/>
  <c r="W65" i="4" s="1"/>
  <c r="M65" i="4"/>
  <c r="S65" i="4" s="1"/>
  <c r="H65" i="4"/>
  <c r="G65" i="4"/>
  <c r="V64" i="4"/>
  <c r="S64" i="4"/>
  <c r="R64" i="4"/>
  <c r="Q64" i="4"/>
  <c r="P64" i="4"/>
  <c r="O64" i="4"/>
  <c r="U64" i="4" s="1"/>
  <c r="N64" i="4"/>
  <c r="W64" i="4" s="1"/>
  <c r="M64" i="4"/>
  <c r="H64" i="4"/>
  <c r="G64" i="4"/>
  <c r="X63" i="4"/>
  <c r="U63" i="4"/>
  <c r="T63" i="4"/>
  <c r="R63" i="4"/>
  <c r="Q63" i="4"/>
  <c r="P63" i="4"/>
  <c r="O63" i="4"/>
  <c r="N63" i="4"/>
  <c r="W63" i="4" s="1"/>
  <c r="M63" i="4"/>
  <c r="S63" i="4" s="1"/>
  <c r="G63" i="4"/>
  <c r="V62" i="4"/>
  <c r="S62" i="4"/>
  <c r="R62" i="4"/>
  <c r="Q62" i="4"/>
  <c r="P62" i="4"/>
  <c r="O62" i="4"/>
  <c r="U62" i="4" s="1"/>
  <c r="N62" i="4"/>
  <c r="T62" i="4" s="1"/>
  <c r="M62" i="4"/>
  <c r="G62" i="4"/>
  <c r="W61" i="4"/>
  <c r="T61" i="4"/>
  <c r="S61" i="4"/>
  <c r="R61" i="4"/>
  <c r="Q61" i="4"/>
  <c r="P61" i="4"/>
  <c r="O61" i="4"/>
  <c r="X61" i="4" s="1"/>
  <c r="N61" i="4"/>
  <c r="M61" i="4"/>
  <c r="V61" i="4" s="1"/>
  <c r="G61" i="4"/>
  <c r="X60" i="4"/>
  <c r="U60" i="4"/>
  <c r="T60" i="4"/>
  <c r="R60" i="4"/>
  <c r="Q60" i="4"/>
  <c r="P60" i="4"/>
  <c r="O60" i="4"/>
  <c r="N60" i="4"/>
  <c r="W60" i="4" s="1"/>
  <c r="M60" i="4"/>
  <c r="S60" i="4" s="1"/>
  <c r="G60" i="4"/>
  <c r="V59" i="4"/>
  <c r="S59" i="4"/>
  <c r="R59" i="4"/>
  <c r="Q59" i="4"/>
  <c r="P59" i="4"/>
  <c r="O59" i="4"/>
  <c r="U59" i="4" s="1"/>
  <c r="N59" i="4"/>
  <c r="W59" i="4" s="1"/>
  <c r="M59" i="4"/>
  <c r="H59" i="4"/>
  <c r="G59" i="4"/>
  <c r="X58" i="4"/>
  <c r="U58" i="4"/>
  <c r="R58" i="4"/>
  <c r="Q58" i="4"/>
  <c r="P58" i="4"/>
  <c r="O58" i="4"/>
  <c r="N58" i="4"/>
  <c r="W58" i="4" s="1"/>
  <c r="M58" i="4"/>
  <c r="S58" i="4" s="1"/>
  <c r="H58" i="4"/>
  <c r="G58" i="4"/>
  <c r="V57" i="4"/>
  <c r="T57" i="4"/>
  <c r="S57" i="4"/>
  <c r="R57" i="4"/>
  <c r="Q57" i="4"/>
  <c r="P57" i="4"/>
  <c r="O57" i="4"/>
  <c r="U57" i="4" s="1"/>
  <c r="N57" i="4"/>
  <c r="W57" i="4" s="1"/>
  <c r="M57" i="4"/>
  <c r="H57" i="4"/>
  <c r="G57" i="4"/>
  <c r="AC56" i="4"/>
  <c r="U56" i="4"/>
  <c r="R56" i="4"/>
  <c r="Q56" i="4"/>
  <c r="P56" i="4"/>
  <c r="O56" i="4"/>
  <c r="X56" i="4" s="1"/>
  <c r="N56" i="4"/>
  <c r="T56" i="4" s="1"/>
  <c r="M56" i="4"/>
  <c r="H56" i="4" s="1"/>
  <c r="G56" i="4"/>
  <c r="W55" i="4"/>
  <c r="U55" i="4"/>
  <c r="T55" i="4"/>
  <c r="R55" i="4"/>
  <c r="Q55" i="4"/>
  <c r="P55" i="4"/>
  <c r="O55" i="4"/>
  <c r="X55" i="4" s="1"/>
  <c r="N55" i="4"/>
  <c r="M55" i="4"/>
  <c r="V55" i="4" s="1"/>
  <c r="H55" i="4"/>
  <c r="G55" i="4"/>
  <c r="U54" i="4"/>
  <c r="R54" i="4"/>
  <c r="Q54" i="4"/>
  <c r="P54" i="4"/>
  <c r="O54" i="4"/>
  <c r="X54" i="4" s="1"/>
  <c r="N54" i="4"/>
  <c r="T54" i="4" s="1"/>
  <c r="M54" i="4"/>
  <c r="H54" i="4" s="1"/>
  <c r="G54" i="4"/>
  <c r="W53" i="4"/>
  <c r="U53" i="4"/>
  <c r="T53" i="4"/>
  <c r="R53" i="4"/>
  <c r="Q53" i="4"/>
  <c r="P53" i="4"/>
  <c r="O53" i="4"/>
  <c r="X53" i="4" s="1"/>
  <c r="N53" i="4"/>
  <c r="M53" i="4"/>
  <c r="V53" i="4" s="1"/>
  <c r="H53" i="4"/>
  <c r="G53" i="4"/>
  <c r="AC52" i="4"/>
  <c r="Z52" i="4"/>
  <c r="N52" i="4" s="1"/>
  <c r="W52" i="4" s="1"/>
  <c r="T52" i="4"/>
  <c r="S52" i="4"/>
  <c r="R52" i="4"/>
  <c r="Q52" i="4"/>
  <c r="P52" i="4"/>
  <c r="O52" i="4"/>
  <c r="X52" i="4" s="1"/>
  <c r="M52" i="4"/>
  <c r="V52" i="4" s="1"/>
  <c r="J52" i="4"/>
  <c r="H52" i="4"/>
  <c r="G52" i="4"/>
  <c r="AC51" i="4"/>
  <c r="N51" i="4" s="1"/>
  <c r="U51" i="4"/>
  <c r="S51" i="4"/>
  <c r="R51" i="4"/>
  <c r="Q51" i="4"/>
  <c r="P51" i="4"/>
  <c r="O51" i="4"/>
  <c r="X51" i="4" s="1"/>
  <c r="M51" i="4"/>
  <c r="V51" i="4" s="1"/>
  <c r="J51" i="4"/>
  <c r="W51" i="4" s="1"/>
  <c r="G51" i="4"/>
  <c r="V50" i="4"/>
  <c r="S50" i="4"/>
  <c r="R50" i="4"/>
  <c r="Q50" i="4"/>
  <c r="P50" i="4"/>
  <c r="O50" i="4"/>
  <c r="U50" i="4" s="1"/>
  <c r="N50" i="4"/>
  <c r="W50" i="4" s="1"/>
  <c r="M50" i="4"/>
  <c r="J50" i="4"/>
  <c r="T50" i="4" s="1"/>
  <c r="H50" i="4"/>
  <c r="G50" i="4"/>
  <c r="AC49" i="4"/>
  <c r="V49" i="4"/>
  <c r="S49" i="4"/>
  <c r="R49" i="4"/>
  <c r="Q49" i="4"/>
  <c r="P49" i="4"/>
  <c r="O49" i="4"/>
  <c r="U49" i="4" s="1"/>
  <c r="N49" i="4"/>
  <c r="W49" i="4" s="1"/>
  <c r="M49" i="4"/>
  <c r="J49" i="4"/>
  <c r="T49" i="4" s="1"/>
  <c r="H49" i="4"/>
  <c r="G49" i="4"/>
  <c r="U48" i="4"/>
  <c r="S48" i="4"/>
  <c r="R48" i="4"/>
  <c r="Q48" i="4"/>
  <c r="P48" i="4"/>
  <c r="O48" i="4"/>
  <c r="X48" i="4" s="1"/>
  <c r="N48" i="4"/>
  <c r="T48" i="4" s="1"/>
  <c r="M48" i="4"/>
  <c r="H48" i="4" s="1"/>
  <c r="G48" i="4"/>
  <c r="W47" i="4"/>
  <c r="S47" i="4"/>
  <c r="R47" i="4"/>
  <c r="Q47" i="4"/>
  <c r="P47" i="4"/>
  <c r="O47" i="4"/>
  <c r="X47" i="4" s="1"/>
  <c r="N47" i="4"/>
  <c r="M47" i="4"/>
  <c r="V47" i="4" s="1"/>
  <c r="J47" i="4"/>
  <c r="T47" i="4" s="1"/>
  <c r="H47" i="4"/>
  <c r="G47" i="4"/>
  <c r="V46" i="4"/>
  <c r="T46" i="4"/>
  <c r="S46" i="4"/>
  <c r="R46" i="4"/>
  <c r="Q46" i="4"/>
  <c r="P46" i="4"/>
  <c r="O46" i="4"/>
  <c r="U46" i="4" s="1"/>
  <c r="N46" i="4"/>
  <c r="W46" i="4" s="1"/>
  <c r="M46" i="4"/>
  <c r="H46" i="4"/>
  <c r="G46" i="4"/>
  <c r="X45" i="4"/>
  <c r="U45" i="4"/>
  <c r="R45" i="4"/>
  <c r="Q45" i="4"/>
  <c r="P45" i="4"/>
  <c r="O45" i="4"/>
  <c r="N45" i="4"/>
  <c r="W45" i="4" s="1"/>
  <c r="M45" i="4"/>
  <c r="S45" i="4" s="1"/>
  <c r="H45" i="4"/>
  <c r="G45" i="4"/>
  <c r="V44" i="4"/>
  <c r="R44" i="4"/>
  <c r="Q44" i="4"/>
  <c r="P44" i="4"/>
  <c r="O44" i="4"/>
  <c r="X44" i="4" s="1"/>
  <c r="N44" i="4"/>
  <c r="W44" i="4" s="1"/>
  <c r="M44" i="4"/>
  <c r="J44" i="4"/>
  <c r="T44" i="4" s="1"/>
  <c r="I44" i="4"/>
  <c r="S44" i="4" s="1"/>
  <c r="H44" i="4"/>
  <c r="AC43" i="4"/>
  <c r="N43" i="4" s="1"/>
  <c r="W43" i="4" s="1"/>
  <c r="S43" i="4"/>
  <c r="R43" i="4"/>
  <c r="Q43" i="4"/>
  <c r="P43" i="4"/>
  <c r="O43" i="4"/>
  <c r="U43" i="4" s="1"/>
  <c r="M43" i="4"/>
  <c r="V43" i="4" s="1"/>
  <c r="J43" i="4"/>
  <c r="T43" i="4" s="1"/>
  <c r="H43" i="4"/>
  <c r="G43" i="4"/>
  <c r="V42" i="4"/>
  <c r="R42" i="4"/>
  <c r="Q42" i="4"/>
  <c r="P42" i="4"/>
  <c r="O42" i="4"/>
  <c r="X42" i="4" s="1"/>
  <c r="N42" i="4"/>
  <c r="T42" i="4" s="1"/>
  <c r="M42" i="4"/>
  <c r="I42" i="4"/>
  <c r="S42" i="4" s="1"/>
  <c r="H42" i="4"/>
  <c r="G42" i="4"/>
  <c r="U41" i="4"/>
  <c r="R41" i="4"/>
  <c r="Q41" i="4"/>
  <c r="P41" i="4"/>
  <c r="O41" i="4"/>
  <c r="X41" i="4" s="1"/>
  <c r="N41" i="4"/>
  <c r="W41" i="4" s="1"/>
  <c r="M41" i="4"/>
  <c r="S41" i="4" s="1"/>
  <c r="G41" i="4"/>
  <c r="E41" i="4"/>
  <c r="X40" i="4"/>
  <c r="U40" i="4"/>
  <c r="T40" i="4"/>
  <c r="R40" i="4"/>
  <c r="Q40" i="4"/>
  <c r="P40" i="4"/>
  <c r="O40" i="4"/>
  <c r="N40" i="4"/>
  <c r="W40" i="4" s="1"/>
  <c r="M40" i="4"/>
  <c r="V40" i="4" s="1"/>
  <c r="H40" i="4"/>
  <c r="G40" i="4"/>
  <c r="X39" i="4"/>
  <c r="V39" i="4"/>
  <c r="S39" i="4"/>
  <c r="R39" i="4"/>
  <c r="Q39" i="4"/>
  <c r="P39" i="4"/>
  <c r="O39" i="4"/>
  <c r="U39" i="4" s="1"/>
  <c r="N39" i="4"/>
  <c r="W39" i="4" s="1"/>
  <c r="M39" i="4"/>
  <c r="H39" i="4"/>
  <c r="G39" i="4"/>
  <c r="X38" i="4"/>
  <c r="V38" i="4"/>
  <c r="U38" i="4"/>
  <c r="T38" i="4"/>
  <c r="R38" i="4"/>
  <c r="Q38" i="4"/>
  <c r="P38" i="4"/>
  <c r="O38" i="4"/>
  <c r="N38" i="4"/>
  <c r="W38" i="4" s="1"/>
  <c r="M38" i="4"/>
  <c r="S38" i="4" s="1"/>
  <c r="H38" i="4"/>
  <c r="G38" i="4"/>
  <c r="V37" i="4"/>
  <c r="S37" i="4"/>
  <c r="R37" i="4"/>
  <c r="Q37" i="4"/>
  <c r="P37" i="4"/>
  <c r="O37" i="4"/>
  <c r="X37" i="4" s="1"/>
  <c r="N37" i="4"/>
  <c r="T37" i="4" s="1"/>
  <c r="M37" i="4"/>
  <c r="H37" i="4"/>
  <c r="G37" i="4"/>
  <c r="X36" i="4"/>
  <c r="U36" i="4"/>
  <c r="T36" i="4"/>
  <c r="R36" i="4"/>
  <c r="Q36" i="4"/>
  <c r="P36" i="4"/>
  <c r="O36" i="4"/>
  <c r="N36" i="4"/>
  <c r="W36" i="4" s="1"/>
  <c r="M36" i="4"/>
  <c r="V36" i="4" s="1"/>
  <c r="H36" i="4"/>
  <c r="G36" i="4"/>
  <c r="AC35" i="4"/>
  <c r="N35" i="4" s="1"/>
  <c r="W35" i="4" s="1"/>
  <c r="S35" i="4"/>
  <c r="R35" i="4"/>
  <c r="Q35" i="4"/>
  <c r="P35" i="4"/>
  <c r="O35" i="4"/>
  <c r="X35" i="4" s="1"/>
  <c r="M35" i="4"/>
  <c r="V35" i="4" s="1"/>
  <c r="J35" i="4"/>
  <c r="T35" i="4" s="1"/>
  <c r="H35" i="4"/>
  <c r="G35" i="4"/>
  <c r="X34" i="4"/>
  <c r="V34" i="4"/>
  <c r="S34" i="4"/>
  <c r="R34" i="4"/>
  <c r="Q34" i="4"/>
  <c r="P34" i="4"/>
  <c r="O34" i="4"/>
  <c r="U34" i="4" s="1"/>
  <c r="N34" i="4"/>
  <c r="W34" i="4" s="1"/>
  <c r="M34" i="4"/>
  <c r="H34" i="4"/>
  <c r="G34" i="4"/>
  <c r="X33" i="4"/>
  <c r="V33" i="4"/>
  <c r="U33" i="4"/>
  <c r="T33" i="4"/>
  <c r="R33" i="4"/>
  <c r="Q33" i="4"/>
  <c r="P33" i="4"/>
  <c r="O33" i="4"/>
  <c r="N33" i="4"/>
  <c r="W33" i="4" s="1"/>
  <c r="M33" i="4"/>
  <c r="S33" i="4" s="1"/>
  <c r="H33" i="4"/>
  <c r="G33" i="4"/>
  <c r="V32" i="4"/>
  <c r="S32" i="4"/>
  <c r="R32" i="4"/>
  <c r="Q32" i="4"/>
  <c r="P32" i="4"/>
  <c r="O32" i="4"/>
  <c r="X32" i="4" s="1"/>
  <c r="N32" i="4"/>
  <c r="T32" i="4" s="1"/>
  <c r="M32" i="4"/>
  <c r="H32" i="4"/>
  <c r="G32" i="4"/>
  <c r="X31" i="4"/>
  <c r="U31" i="4"/>
  <c r="R31" i="4"/>
  <c r="Q31" i="4"/>
  <c r="P31" i="4"/>
  <c r="O31" i="4"/>
  <c r="N31" i="4"/>
  <c r="W31" i="4" s="1"/>
  <c r="M31" i="4"/>
  <c r="V31" i="4" s="1"/>
  <c r="J31" i="4"/>
  <c r="T31" i="4" s="1"/>
  <c r="G31" i="4"/>
  <c r="W30" i="4"/>
  <c r="S30" i="4"/>
  <c r="R30" i="4"/>
  <c r="Q30" i="4"/>
  <c r="P30" i="4"/>
  <c r="O30" i="4"/>
  <c r="X30" i="4" s="1"/>
  <c r="N30" i="4"/>
  <c r="M30" i="4"/>
  <c r="V30" i="4" s="1"/>
  <c r="J30" i="4"/>
  <c r="T30" i="4" s="1"/>
  <c r="H30" i="4"/>
  <c r="G30" i="4"/>
  <c r="X29" i="4"/>
  <c r="V29" i="4"/>
  <c r="S29" i="4"/>
  <c r="R29" i="4"/>
  <c r="Q29" i="4"/>
  <c r="P29" i="4"/>
  <c r="O29" i="4"/>
  <c r="U29" i="4" s="1"/>
  <c r="N29" i="4"/>
  <c r="W29" i="4" s="1"/>
  <c r="M29" i="4"/>
  <c r="H29" i="4"/>
  <c r="G29" i="4"/>
  <c r="X28" i="4"/>
  <c r="V28" i="4"/>
  <c r="U28" i="4"/>
  <c r="T28" i="4"/>
  <c r="R28" i="4"/>
  <c r="Q28" i="4"/>
  <c r="P28" i="4"/>
  <c r="O28" i="4"/>
  <c r="N28" i="4"/>
  <c r="W28" i="4" s="1"/>
  <c r="M28" i="4"/>
  <c r="S28" i="4" s="1"/>
  <c r="H28" i="4"/>
  <c r="G28" i="4"/>
  <c r="Z27" i="4"/>
  <c r="N27" i="4" s="1"/>
  <c r="S27" i="4"/>
  <c r="R27" i="4"/>
  <c r="Q27" i="4"/>
  <c r="P27" i="4"/>
  <c r="O27" i="4"/>
  <c r="U27" i="4" s="1"/>
  <c r="M27" i="4"/>
  <c r="H27" i="4" s="1"/>
  <c r="G27" i="4"/>
  <c r="U26" i="4"/>
  <c r="R26" i="4"/>
  <c r="Q26" i="4"/>
  <c r="P26" i="4"/>
  <c r="O26" i="4"/>
  <c r="X26" i="4" s="1"/>
  <c r="N26" i="4"/>
  <c r="W26" i="4" s="1"/>
  <c r="M26" i="4"/>
  <c r="S26" i="4" s="1"/>
  <c r="G26" i="4"/>
  <c r="W25" i="4"/>
  <c r="T25" i="4"/>
  <c r="S25" i="4"/>
  <c r="R25" i="4"/>
  <c r="Q25" i="4"/>
  <c r="P25" i="4"/>
  <c r="O25" i="4"/>
  <c r="X25" i="4" s="1"/>
  <c r="N25" i="4"/>
  <c r="M25" i="4"/>
  <c r="V25" i="4" s="1"/>
  <c r="H25" i="4"/>
  <c r="G25" i="4"/>
  <c r="W24" i="4"/>
  <c r="U24" i="4"/>
  <c r="R24" i="4"/>
  <c r="Q24" i="4"/>
  <c r="P24" i="4"/>
  <c r="O24" i="4"/>
  <c r="X24" i="4" s="1"/>
  <c r="N24" i="4"/>
  <c r="T24" i="4" s="1"/>
  <c r="M24" i="4"/>
  <c r="V24" i="4" s="1"/>
  <c r="G24" i="4"/>
  <c r="AC23" i="4"/>
  <c r="N23" i="4" s="1"/>
  <c r="S23" i="4"/>
  <c r="R23" i="4"/>
  <c r="Q23" i="4"/>
  <c r="P23" i="4"/>
  <c r="O23" i="4"/>
  <c r="U23" i="4" s="1"/>
  <c r="M23" i="4"/>
  <c r="H23" i="4" s="1"/>
  <c r="G23" i="4"/>
  <c r="Z22" i="4"/>
  <c r="V22" i="4"/>
  <c r="S22" i="4"/>
  <c r="R22" i="4"/>
  <c r="Q22" i="4"/>
  <c r="P22" i="4"/>
  <c r="O22" i="4"/>
  <c r="X22" i="4" s="1"/>
  <c r="N22" i="4"/>
  <c r="T22" i="4" s="1"/>
  <c r="M22" i="4"/>
  <c r="H22" i="4"/>
  <c r="G22" i="4"/>
  <c r="X21" i="4"/>
  <c r="U21" i="4"/>
  <c r="T21" i="4"/>
  <c r="R21" i="4"/>
  <c r="Q21" i="4"/>
  <c r="P21" i="4"/>
  <c r="O21" i="4"/>
  <c r="N21" i="4"/>
  <c r="W21" i="4" s="1"/>
  <c r="M21" i="4"/>
  <c r="V21" i="4" s="1"/>
  <c r="H21" i="4"/>
  <c r="G21" i="4"/>
  <c r="AC20" i="4"/>
  <c r="N20" i="4" s="1"/>
  <c r="S20" i="4"/>
  <c r="R20" i="4"/>
  <c r="Q20" i="4"/>
  <c r="P20" i="4"/>
  <c r="O20" i="4"/>
  <c r="X20" i="4" s="1"/>
  <c r="M20" i="4"/>
  <c r="V20" i="4" s="1"/>
  <c r="H20" i="4"/>
  <c r="G20" i="4"/>
  <c r="W19" i="4"/>
  <c r="U19" i="4"/>
  <c r="R19" i="4"/>
  <c r="Q19" i="4"/>
  <c r="P19" i="4"/>
  <c r="O19" i="4"/>
  <c r="X19" i="4" s="1"/>
  <c r="N19" i="4"/>
  <c r="T19" i="4" s="1"/>
  <c r="M19" i="4"/>
  <c r="V19" i="4" s="1"/>
  <c r="G19" i="4"/>
  <c r="AC18" i="4"/>
  <c r="Q18" i="4" s="1"/>
  <c r="P18" i="4"/>
  <c r="O18" i="4"/>
  <c r="U18" i="4" s="1"/>
  <c r="M18" i="4"/>
  <c r="V18" i="4" s="1"/>
  <c r="G18" i="4"/>
  <c r="U17" i="4"/>
  <c r="R17" i="4"/>
  <c r="Q17" i="4"/>
  <c r="P17" i="4"/>
  <c r="O17" i="4"/>
  <c r="X17" i="4" s="1"/>
  <c r="N17" i="4"/>
  <c r="W17" i="4" s="1"/>
  <c r="M17" i="4"/>
  <c r="S17" i="4" s="1"/>
  <c r="J17" i="4"/>
  <c r="T17" i="4" s="1"/>
  <c r="G17" i="4"/>
  <c r="X16" i="4"/>
  <c r="U16" i="4"/>
  <c r="R16" i="4"/>
  <c r="Q16" i="4"/>
  <c r="P16" i="4"/>
  <c r="O16" i="4"/>
  <c r="N16" i="4"/>
  <c r="W16" i="4" s="1"/>
  <c r="M16" i="4"/>
  <c r="V16" i="4" s="1"/>
  <c r="J16" i="4"/>
  <c r="J12" i="4" s="1"/>
  <c r="G16" i="4"/>
  <c r="W15" i="4"/>
  <c r="T15" i="4"/>
  <c r="S15" i="4"/>
  <c r="R15" i="4"/>
  <c r="Q15" i="4"/>
  <c r="P15" i="4"/>
  <c r="O15" i="4"/>
  <c r="X15" i="4" s="1"/>
  <c r="N15" i="4"/>
  <c r="M15" i="4"/>
  <c r="V15" i="4" s="1"/>
  <c r="H15" i="4"/>
  <c r="G15" i="4"/>
  <c r="W14" i="4"/>
  <c r="U14" i="4"/>
  <c r="R14" i="4"/>
  <c r="Q14" i="4"/>
  <c r="P14" i="4"/>
  <c r="O14" i="4"/>
  <c r="X14" i="4" s="1"/>
  <c r="N14" i="4"/>
  <c r="T14" i="4" s="1"/>
  <c r="T4" i="4" s="1"/>
  <c r="M14" i="4"/>
  <c r="V14" i="4" s="1"/>
  <c r="G14" i="4"/>
  <c r="W13" i="4"/>
  <c r="T13" i="4"/>
  <c r="S13" i="4"/>
  <c r="R13" i="4"/>
  <c r="Q13" i="4"/>
  <c r="P13" i="4"/>
  <c r="O13" i="4"/>
  <c r="U13" i="4" s="1"/>
  <c r="N13" i="4"/>
  <c r="M13" i="4"/>
  <c r="H13" i="4" s="1"/>
  <c r="G13" i="4"/>
  <c r="BK12" i="4"/>
  <c r="BJ12" i="4"/>
  <c r="Q12" i="4" s="1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R12" i="4" s="1"/>
  <c r="AI12" i="4"/>
  <c r="AH12" i="4"/>
  <c r="AG12" i="4"/>
  <c r="AF12" i="4"/>
  <c r="AF3" i="4" s="1"/>
  <c r="AE12" i="4"/>
  <c r="AD12" i="4"/>
  <c r="AC12" i="4"/>
  <c r="AB12" i="4"/>
  <c r="P12" i="4" s="1"/>
  <c r="AA12" i="4"/>
  <c r="Z12" i="4"/>
  <c r="Y12" i="4"/>
  <c r="L12" i="4"/>
  <c r="K12" i="4"/>
  <c r="I12" i="4"/>
  <c r="G12" i="4" s="1"/>
  <c r="F12" i="4"/>
  <c r="E12" i="4"/>
  <c r="X11" i="4"/>
  <c r="V11" i="4"/>
  <c r="U11" i="4"/>
  <c r="T11" i="4"/>
  <c r="R11" i="4"/>
  <c r="Q11" i="4"/>
  <c r="P11" i="4"/>
  <c r="O11" i="4"/>
  <c r="N11" i="4"/>
  <c r="W11" i="4" s="1"/>
  <c r="M11" i="4"/>
  <c r="S11" i="4" s="1"/>
  <c r="H11" i="4"/>
  <c r="G11" i="4"/>
  <c r="V10" i="4"/>
  <c r="S10" i="4"/>
  <c r="R10" i="4"/>
  <c r="Q10" i="4"/>
  <c r="P10" i="4"/>
  <c r="O10" i="4"/>
  <c r="X10" i="4" s="1"/>
  <c r="N10" i="4"/>
  <c r="T10" i="4" s="1"/>
  <c r="M10" i="4"/>
  <c r="H10" i="4"/>
  <c r="G10" i="4"/>
  <c r="X9" i="4"/>
  <c r="U9" i="4"/>
  <c r="T9" i="4"/>
  <c r="R9" i="4"/>
  <c r="Q9" i="4"/>
  <c r="P9" i="4"/>
  <c r="O9" i="4"/>
  <c r="N9" i="4"/>
  <c r="W9" i="4" s="1"/>
  <c r="M9" i="4"/>
  <c r="V9" i="4" s="1"/>
  <c r="H9" i="4"/>
  <c r="G9" i="4"/>
  <c r="X8" i="4"/>
  <c r="V8" i="4"/>
  <c r="S8" i="4"/>
  <c r="R8" i="4"/>
  <c r="Q8" i="4"/>
  <c r="P8" i="4"/>
  <c r="O8" i="4"/>
  <c r="U8" i="4" s="1"/>
  <c r="N8" i="4"/>
  <c r="W8" i="4" s="1"/>
  <c r="M8" i="4"/>
  <c r="H8" i="4"/>
  <c r="G8" i="4"/>
  <c r="X7" i="4"/>
  <c r="V7" i="4"/>
  <c r="U7" i="4"/>
  <c r="T7" i="4"/>
  <c r="R7" i="4"/>
  <c r="Q7" i="4"/>
  <c r="P7" i="4"/>
  <c r="O7" i="4"/>
  <c r="N7" i="4"/>
  <c r="W7" i="4" s="1"/>
  <c r="M7" i="4"/>
  <c r="S7" i="4" s="1"/>
  <c r="H7" i="4"/>
  <c r="G7" i="4"/>
  <c r="V6" i="4"/>
  <c r="S6" i="4"/>
  <c r="R6" i="4"/>
  <c r="Q6" i="4"/>
  <c r="P6" i="4"/>
  <c r="O6" i="4"/>
  <c r="X6" i="4" s="1"/>
  <c r="N6" i="4"/>
  <c r="T6" i="4" s="1"/>
  <c r="M6" i="4"/>
  <c r="H6" i="4"/>
  <c r="G6" i="4"/>
  <c r="R5" i="4"/>
  <c r="Q5" i="4"/>
  <c r="P5" i="4"/>
  <c r="O5" i="4"/>
  <c r="N5" i="4"/>
  <c r="M5" i="4"/>
  <c r="BK4" i="4"/>
  <c r="BJ4" i="4"/>
  <c r="BI4" i="4"/>
  <c r="BH4" i="4"/>
  <c r="BG4" i="4"/>
  <c r="BF4" i="4"/>
  <c r="BE4" i="4"/>
  <c r="BE3" i="4" s="1"/>
  <c r="BD4" i="4"/>
  <c r="BC4" i="4"/>
  <c r="BB4" i="4"/>
  <c r="BB3" i="4" s="1"/>
  <c r="BA4" i="4"/>
  <c r="AZ4" i="4"/>
  <c r="AY4" i="4"/>
  <c r="AX4" i="4"/>
  <c r="AW4" i="4"/>
  <c r="AW3" i="4" s="1"/>
  <c r="AV4" i="4"/>
  <c r="AU4" i="4"/>
  <c r="AT4" i="4"/>
  <c r="AT3" i="4" s="1"/>
  <c r="AS4" i="4"/>
  <c r="AR4" i="4"/>
  <c r="AQ4" i="4"/>
  <c r="AP4" i="4"/>
  <c r="AO4" i="4"/>
  <c r="AO3" i="4" s="1"/>
  <c r="AN4" i="4"/>
  <c r="AM4" i="4"/>
  <c r="AL4" i="4"/>
  <c r="AL3" i="4" s="1"/>
  <c r="AK4" i="4"/>
  <c r="AJ4" i="4"/>
  <c r="AI4" i="4"/>
  <c r="AH4" i="4"/>
  <c r="AG4" i="4"/>
  <c r="AG3" i="4" s="1"/>
  <c r="AF4" i="4"/>
  <c r="AE4" i="4"/>
  <c r="AD4" i="4"/>
  <c r="AC4" i="4"/>
  <c r="AB4" i="4"/>
  <c r="AA4" i="4"/>
  <c r="Z4" i="4"/>
  <c r="Y4" i="4"/>
  <c r="Y3" i="4" s="1"/>
  <c r="W4" i="4"/>
  <c r="U4" i="4"/>
  <c r="Q4" i="4"/>
  <c r="O4" i="4"/>
  <c r="X4" i="4" s="1"/>
  <c r="N4" i="4"/>
  <c r="M4" i="4"/>
  <c r="L4" i="4"/>
  <c r="J4" i="4"/>
  <c r="J3" i="4" s="1"/>
  <c r="I4" i="4"/>
  <c r="G4" i="4" s="1"/>
  <c r="H4" i="4"/>
  <c r="F4" i="4"/>
  <c r="F3" i="4" s="1"/>
  <c r="E4" i="4"/>
  <c r="BC3" i="4"/>
  <c r="AY3" i="4"/>
  <c r="AQ3" i="4"/>
  <c r="AM3" i="4"/>
  <c r="AI3" i="4"/>
  <c r="AA3" i="4"/>
  <c r="K3" i="4"/>
  <c r="E3" i="4"/>
  <c r="Z196" i="3"/>
  <c r="F191" i="3"/>
  <c r="E191" i="3"/>
  <c r="H64" i="10" s="1"/>
  <c r="U187" i="3"/>
  <c r="R187" i="3"/>
  <c r="Q187" i="3"/>
  <c r="P187" i="3"/>
  <c r="O187" i="3"/>
  <c r="X187" i="3" s="1"/>
  <c r="N187" i="3"/>
  <c r="W187" i="3" s="1"/>
  <c r="M187" i="3"/>
  <c r="S187" i="3" s="1"/>
  <c r="G187" i="3"/>
  <c r="W186" i="3"/>
  <c r="T186" i="3"/>
  <c r="S186" i="3"/>
  <c r="R186" i="3"/>
  <c r="Q186" i="3"/>
  <c r="P186" i="3"/>
  <c r="O186" i="3"/>
  <c r="X186" i="3" s="1"/>
  <c r="N186" i="3"/>
  <c r="M186" i="3"/>
  <c r="V186" i="3" s="1"/>
  <c r="H186" i="3"/>
  <c r="G186" i="3"/>
  <c r="W185" i="3"/>
  <c r="U185" i="3"/>
  <c r="R185" i="3"/>
  <c r="Q185" i="3"/>
  <c r="P185" i="3"/>
  <c r="O185" i="3"/>
  <c r="X185" i="3" s="1"/>
  <c r="N185" i="3"/>
  <c r="T185" i="3" s="1"/>
  <c r="M185" i="3"/>
  <c r="V185" i="3" s="1"/>
  <c r="U184" i="3"/>
  <c r="R184" i="3"/>
  <c r="Q184" i="3"/>
  <c r="P184" i="3"/>
  <c r="O184" i="3"/>
  <c r="O183" i="3" s="1"/>
  <c r="X183" i="3" s="1"/>
  <c r="N184" i="3"/>
  <c r="W184" i="3" s="1"/>
  <c r="M184" i="3"/>
  <c r="S184" i="3" s="1"/>
  <c r="G184" i="3"/>
  <c r="BK183" i="3"/>
  <c r="BJ183" i="3"/>
  <c r="Q183" i="3" s="1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P183" i="3" s="1"/>
  <c r="AG183" i="3"/>
  <c r="AF183" i="3"/>
  <c r="AE183" i="3"/>
  <c r="AD183" i="3"/>
  <c r="AC183" i="3"/>
  <c r="AB183" i="3"/>
  <c r="AA183" i="3"/>
  <c r="Z183" i="3"/>
  <c r="Y183" i="3"/>
  <c r="R183" i="3"/>
  <c r="N183" i="3"/>
  <c r="W183" i="3" s="1"/>
  <c r="L183" i="3"/>
  <c r="K183" i="3"/>
  <c r="J183" i="3"/>
  <c r="I183" i="3"/>
  <c r="G183" i="3"/>
  <c r="F183" i="3"/>
  <c r="E183" i="3"/>
  <c r="V182" i="3"/>
  <c r="S182" i="3"/>
  <c r="R182" i="3"/>
  <c r="Q182" i="3"/>
  <c r="P182" i="3"/>
  <c r="O182" i="3"/>
  <c r="X182" i="3" s="1"/>
  <c r="N182" i="3"/>
  <c r="T182" i="3" s="1"/>
  <c r="M182" i="3"/>
  <c r="H182" i="3"/>
  <c r="G182" i="3"/>
  <c r="X181" i="3"/>
  <c r="U181" i="3"/>
  <c r="T181" i="3"/>
  <c r="R181" i="3"/>
  <c r="Q181" i="3"/>
  <c r="P181" i="3"/>
  <c r="O181" i="3"/>
  <c r="N181" i="3"/>
  <c r="W181" i="3" s="1"/>
  <c r="M181" i="3"/>
  <c r="V181" i="3" s="1"/>
  <c r="X180" i="3"/>
  <c r="V180" i="3"/>
  <c r="U180" i="3"/>
  <c r="T180" i="3"/>
  <c r="R180" i="3"/>
  <c r="Q180" i="3"/>
  <c r="P180" i="3"/>
  <c r="O180" i="3"/>
  <c r="N180" i="3"/>
  <c r="W180" i="3" s="1"/>
  <c r="M180" i="3"/>
  <c r="S180" i="3" s="1"/>
  <c r="X179" i="3"/>
  <c r="U179" i="3"/>
  <c r="T179" i="3"/>
  <c r="R179" i="3"/>
  <c r="Q179" i="3"/>
  <c r="P179" i="3"/>
  <c r="O179" i="3"/>
  <c r="N179" i="3"/>
  <c r="W179" i="3" s="1"/>
  <c r="M179" i="3"/>
  <c r="V179" i="3" s="1"/>
  <c r="X178" i="3"/>
  <c r="V178" i="3"/>
  <c r="U178" i="3"/>
  <c r="T178" i="3"/>
  <c r="R178" i="3"/>
  <c r="Q178" i="3"/>
  <c r="P178" i="3"/>
  <c r="O178" i="3"/>
  <c r="N178" i="3"/>
  <c r="W178" i="3" s="1"/>
  <c r="M178" i="3"/>
  <c r="S178" i="3" s="1"/>
  <c r="H178" i="3"/>
  <c r="G178" i="3"/>
  <c r="V177" i="3"/>
  <c r="S177" i="3"/>
  <c r="R177" i="3"/>
  <c r="Q177" i="3"/>
  <c r="P177" i="3"/>
  <c r="O177" i="3"/>
  <c r="X177" i="3" s="1"/>
  <c r="N177" i="3"/>
  <c r="T177" i="3" s="1"/>
  <c r="T176" i="3" s="1"/>
  <c r="M177" i="3"/>
  <c r="H177" i="3"/>
  <c r="G177" i="3"/>
  <c r="BK176" i="3"/>
  <c r="BK168" i="3" s="1"/>
  <c r="BJ176" i="3"/>
  <c r="BI176" i="3"/>
  <c r="P176" i="3" s="1"/>
  <c r="BH176" i="3"/>
  <c r="BG176" i="3"/>
  <c r="BG168" i="3" s="1"/>
  <c r="BF176" i="3"/>
  <c r="BE176" i="3"/>
  <c r="BD176" i="3"/>
  <c r="BC176" i="3"/>
  <c r="BC168" i="3" s="1"/>
  <c r="BC159" i="3" s="1"/>
  <c r="BB176" i="3"/>
  <c r="BA176" i="3"/>
  <c r="AZ176" i="3"/>
  <c r="AY176" i="3"/>
  <c r="AY168" i="3" s="1"/>
  <c r="AX176" i="3"/>
  <c r="AW176" i="3"/>
  <c r="AV176" i="3"/>
  <c r="AU176" i="3"/>
  <c r="AU168" i="3" s="1"/>
  <c r="AU159" i="3" s="1"/>
  <c r="AT176" i="3"/>
  <c r="AS176" i="3"/>
  <c r="AR176" i="3"/>
  <c r="AQ176" i="3"/>
  <c r="AQ168" i="3" s="1"/>
  <c r="AP176" i="3"/>
  <c r="AO176" i="3"/>
  <c r="AN176" i="3"/>
  <c r="AM176" i="3"/>
  <c r="AM168" i="3" s="1"/>
  <c r="AM159" i="3" s="1"/>
  <c r="AL176" i="3"/>
  <c r="AK176" i="3"/>
  <c r="AJ176" i="3"/>
  <c r="AI176" i="3"/>
  <c r="Q176" i="3" s="1"/>
  <c r="AH176" i="3"/>
  <c r="AG176" i="3"/>
  <c r="AF176" i="3"/>
  <c r="AE176" i="3"/>
  <c r="AE168" i="3" s="1"/>
  <c r="AE159" i="3" s="1"/>
  <c r="AD176" i="3"/>
  <c r="AC176" i="3"/>
  <c r="AB176" i="3"/>
  <c r="AA176" i="3"/>
  <c r="AA168" i="3" s="1"/>
  <c r="Z176" i="3"/>
  <c r="Y176" i="3"/>
  <c r="O176" i="3"/>
  <c r="X176" i="3" s="1"/>
  <c r="L176" i="3"/>
  <c r="K176" i="3"/>
  <c r="K168" i="3" s="1"/>
  <c r="J176" i="3"/>
  <c r="I176" i="3"/>
  <c r="G176" i="3"/>
  <c r="F176" i="3"/>
  <c r="E176" i="3"/>
  <c r="W175" i="3"/>
  <c r="T175" i="3"/>
  <c r="S175" i="3"/>
  <c r="R175" i="3"/>
  <c r="Q175" i="3"/>
  <c r="P175" i="3"/>
  <c r="O175" i="3"/>
  <c r="U175" i="3" s="1"/>
  <c r="N175" i="3"/>
  <c r="M175" i="3"/>
  <c r="H175" i="3" s="1"/>
  <c r="G175" i="3"/>
  <c r="U174" i="3"/>
  <c r="R174" i="3"/>
  <c r="Q174" i="3"/>
  <c r="P174" i="3"/>
  <c r="O174" i="3"/>
  <c r="X174" i="3" s="1"/>
  <c r="N174" i="3"/>
  <c r="W174" i="3" s="1"/>
  <c r="M174" i="3"/>
  <c r="S174" i="3" s="1"/>
  <c r="G174" i="3"/>
  <c r="W173" i="3"/>
  <c r="T173" i="3"/>
  <c r="S173" i="3"/>
  <c r="R173" i="3"/>
  <c r="Q173" i="3"/>
  <c r="P173" i="3"/>
  <c r="O173" i="3"/>
  <c r="X173" i="3" s="1"/>
  <c r="N173" i="3"/>
  <c r="M173" i="3"/>
  <c r="V173" i="3" s="1"/>
  <c r="H173" i="3"/>
  <c r="G173" i="3"/>
  <c r="W172" i="3"/>
  <c r="U172" i="3"/>
  <c r="R172" i="3"/>
  <c r="Q172" i="3"/>
  <c r="P172" i="3"/>
  <c r="O172" i="3"/>
  <c r="O169" i="3" s="1"/>
  <c r="N172" i="3"/>
  <c r="T172" i="3" s="1"/>
  <c r="M172" i="3"/>
  <c r="V172" i="3" s="1"/>
  <c r="G172" i="3"/>
  <c r="H171" i="3"/>
  <c r="G171" i="3"/>
  <c r="H170" i="3"/>
  <c r="G170" i="3"/>
  <c r="BK169" i="3"/>
  <c r="BJ169" i="3"/>
  <c r="BJ168" i="3" s="1"/>
  <c r="BI169" i="3"/>
  <c r="BH169" i="3"/>
  <c r="BH168" i="3" s="1"/>
  <c r="BG169" i="3"/>
  <c r="BF169" i="3"/>
  <c r="BF168" i="3" s="1"/>
  <c r="BE169" i="3"/>
  <c r="BD169" i="3"/>
  <c r="BD168" i="3" s="1"/>
  <c r="BC169" i="3"/>
  <c r="BB169" i="3"/>
  <c r="BB168" i="3" s="1"/>
  <c r="BA169" i="3"/>
  <c r="AZ169" i="3"/>
  <c r="AZ168" i="3" s="1"/>
  <c r="AY169" i="3"/>
  <c r="AX169" i="3"/>
  <c r="AX168" i="3" s="1"/>
  <c r="AW169" i="3"/>
  <c r="AV169" i="3"/>
  <c r="AV168" i="3" s="1"/>
  <c r="AU169" i="3"/>
  <c r="AT169" i="3"/>
  <c r="AT168" i="3" s="1"/>
  <c r="AS169" i="3"/>
  <c r="AR169" i="3"/>
  <c r="AR168" i="3" s="1"/>
  <c r="AQ169" i="3"/>
  <c r="AP169" i="3"/>
  <c r="AP168" i="3" s="1"/>
  <c r="AO169" i="3"/>
  <c r="AN169" i="3"/>
  <c r="AN168" i="3" s="1"/>
  <c r="AM169" i="3"/>
  <c r="AL169" i="3"/>
  <c r="AL168" i="3" s="1"/>
  <c r="AK169" i="3"/>
  <c r="AJ169" i="3"/>
  <c r="AJ168" i="3" s="1"/>
  <c r="AI169" i="3"/>
  <c r="AH169" i="3"/>
  <c r="P169" i="3" s="1"/>
  <c r="AG169" i="3"/>
  <c r="AF169" i="3"/>
  <c r="AF168" i="3" s="1"/>
  <c r="AE169" i="3"/>
  <c r="AD169" i="3"/>
  <c r="AD168" i="3" s="1"/>
  <c r="AC169" i="3"/>
  <c r="AB169" i="3"/>
  <c r="AB168" i="3" s="1"/>
  <c r="AA169" i="3"/>
  <c r="Z169" i="3"/>
  <c r="Z168" i="3" s="1"/>
  <c r="Y169" i="3"/>
  <c r="R169" i="3"/>
  <c r="N169" i="3"/>
  <c r="W169" i="3" s="1"/>
  <c r="L169" i="3"/>
  <c r="L168" i="3" s="1"/>
  <c r="K169" i="3"/>
  <c r="J169" i="3"/>
  <c r="J168" i="3" s="1"/>
  <c r="I169" i="3"/>
  <c r="Z36" i="10" s="1"/>
  <c r="AA36" i="10" s="1"/>
  <c r="G169" i="3"/>
  <c r="F169" i="3"/>
  <c r="F168" i="3" s="1"/>
  <c r="E169" i="3"/>
  <c r="Y36" i="10" s="1"/>
  <c r="BI168" i="3"/>
  <c r="BE168" i="3"/>
  <c r="BA168" i="3"/>
  <c r="AW168" i="3"/>
  <c r="AS168" i="3"/>
  <c r="AO168" i="3"/>
  <c r="AK168" i="3"/>
  <c r="AG168" i="3"/>
  <c r="AC168" i="3"/>
  <c r="Y168" i="3"/>
  <c r="I168" i="3"/>
  <c r="G168" i="3" s="1"/>
  <c r="E168" i="3"/>
  <c r="W167" i="3"/>
  <c r="V167" i="3"/>
  <c r="U167" i="3"/>
  <c r="S167" i="3"/>
  <c r="R167" i="3"/>
  <c r="Q167" i="3"/>
  <c r="P167" i="3"/>
  <c r="O167" i="3"/>
  <c r="X167" i="3" s="1"/>
  <c r="N167" i="3"/>
  <c r="T167" i="3" s="1"/>
  <c r="H167" i="3"/>
  <c r="G167" i="3"/>
  <c r="V166" i="3"/>
  <c r="S166" i="3"/>
  <c r="R166" i="3"/>
  <c r="Q166" i="3"/>
  <c r="P166" i="3"/>
  <c r="O166" i="3"/>
  <c r="X166" i="3" s="1"/>
  <c r="N166" i="3"/>
  <c r="T166" i="3" s="1"/>
  <c r="M166" i="3"/>
  <c r="H166" i="3"/>
  <c r="G166" i="3"/>
  <c r="BK165" i="3"/>
  <c r="R165" i="3" s="1"/>
  <c r="BJ165" i="3"/>
  <c r="BI165" i="3"/>
  <c r="P165" i="3" s="1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Q165" i="3" s="1"/>
  <c r="AH165" i="3"/>
  <c r="AG165" i="3"/>
  <c r="AF165" i="3"/>
  <c r="AE165" i="3"/>
  <c r="AD165" i="3"/>
  <c r="AC165" i="3"/>
  <c r="AB165" i="3"/>
  <c r="AA165" i="3"/>
  <c r="Z165" i="3"/>
  <c r="Y165" i="3"/>
  <c r="S165" i="3"/>
  <c r="O165" i="3"/>
  <c r="X165" i="3" s="1"/>
  <c r="M165" i="3"/>
  <c r="H165" i="3" s="1"/>
  <c r="L165" i="3"/>
  <c r="K165" i="3"/>
  <c r="J165" i="3"/>
  <c r="I165" i="3"/>
  <c r="G165" i="3"/>
  <c r="F165" i="3"/>
  <c r="E165" i="3"/>
  <c r="W164" i="3"/>
  <c r="T164" i="3"/>
  <c r="S164" i="3"/>
  <c r="R164" i="3"/>
  <c r="Q164" i="3"/>
  <c r="P164" i="3"/>
  <c r="O164" i="3"/>
  <c r="U164" i="3" s="1"/>
  <c r="N164" i="3"/>
  <c r="M164" i="3"/>
  <c r="H164" i="3" s="1"/>
  <c r="G164" i="3"/>
  <c r="U163" i="3"/>
  <c r="R163" i="3"/>
  <c r="Q163" i="3"/>
  <c r="P163" i="3"/>
  <c r="O163" i="3"/>
  <c r="X163" i="3" s="1"/>
  <c r="N163" i="3"/>
  <c r="W163" i="3" s="1"/>
  <c r="M163" i="3"/>
  <c r="S163" i="3" s="1"/>
  <c r="G163" i="3"/>
  <c r="W162" i="3"/>
  <c r="T162" i="3"/>
  <c r="S162" i="3"/>
  <c r="R162" i="3"/>
  <c r="Q162" i="3"/>
  <c r="P162" i="3"/>
  <c r="O162" i="3"/>
  <c r="X162" i="3" s="1"/>
  <c r="N162" i="3"/>
  <c r="M162" i="3"/>
  <c r="M161" i="3" s="1"/>
  <c r="H162" i="3"/>
  <c r="G162" i="3"/>
  <c r="BK161" i="3"/>
  <c r="BJ161" i="3"/>
  <c r="BJ160" i="3" s="1"/>
  <c r="BI161" i="3"/>
  <c r="BH161" i="3"/>
  <c r="BH160" i="3" s="1"/>
  <c r="BG161" i="3"/>
  <c r="BF161" i="3"/>
  <c r="BF160" i="3" s="1"/>
  <c r="BF159" i="3" s="1"/>
  <c r="BE161" i="3"/>
  <c r="BD161" i="3"/>
  <c r="BD160" i="3" s="1"/>
  <c r="BC161" i="3"/>
  <c r="BB161" i="3"/>
  <c r="BB160" i="3" s="1"/>
  <c r="BB159" i="3" s="1"/>
  <c r="BA161" i="3"/>
  <c r="AZ161" i="3"/>
  <c r="AZ160" i="3" s="1"/>
  <c r="AY161" i="3"/>
  <c r="AX161" i="3"/>
  <c r="AX160" i="3" s="1"/>
  <c r="AX159" i="3" s="1"/>
  <c r="AW161" i="3"/>
  <c r="AV161" i="3"/>
  <c r="AV160" i="3" s="1"/>
  <c r="AU161" i="3"/>
  <c r="AT161" i="3"/>
  <c r="AT160" i="3" s="1"/>
  <c r="AT159" i="3" s="1"/>
  <c r="AS161" i="3"/>
  <c r="AR161" i="3"/>
  <c r="AR160" i="3" s="1"/>
  <c r="AQ161" i="3"/>
  <c r="AP161" i="3"/>
  <c r="AP160" i="3" s="1"/>
  <c r="AP159" i="3" s="1"/>
  <c r="AO161" i="3"/>
  <c r="AN161" i="3"/>
  <c r="AN160" i="3" s="1"/>
  <c r="AM161" i="3"/>
  <c r="AL161" i="3"/>
  <c r="AL160" i="3" s="1"/>
  <c r="AL159" i="3" s="1"/>
  <c r="AK161" i="3"/>
  <c r="AJ161" i="3"/>
  <c r="AJ160" i="3" s="1"/>
  <c r="AI161" i="3"/>
  <c r="AH161" i="3"/>
  <c r="AH160" i="3" s="1"/>
  <c r="AG161" i="3"/>
  <c r="AF161" i="3"/>
  <c r="AF160" i="3" s="1"/>
  <c r="AE161" i="3"/>
  <c r="AD161" i="3"/>
  <c r="AD160" i="3" s="1"/>
  <c r="AD159" i="3" s="1"/>
  <c r="AC161" i="3"/>
  <c r="AB161" i="3"/>
  <c r="AB160" i="3" s="1"/>
  <c r="AA161" i="3"/>
  <c r="Z161" i="3"/>
  <c r="Z160" i="3" s="1"/>
  <c r="Z159" i="3" s="1"/>
  <c r="Y161" i="3"/>
  <c r="P161" i="3"/>
  <c r="N161" i="3"/>
  <c r="L161" i="3"/>
  <c r="K161" i="3"/>
  <c r="J161" i="3"/>
  <c r="J160" i="3" s="1"/>
  <c r="I161" i="3"/>
  <c r="Z35" i="10" s="1"/>
  <c r="F161" i="3"/>
  <c r="F160" i="3" s="1"/>
  <c r="F159" i="3" s="1"/>
  <c r="E161" i="3"/>
  <c r="BK160" i="3"/>
  <c r="BI160" i="3"/>
  <c r="BG160" i="3"/>
  <c r="BG159" i="3" s="1"/>
  <c r="BE160" i="3"/>
  <c r="BE159" i="3" s="1"/>
  <c r="BC160" i="3"/>
  <c r="BA160" i="3"/>
  <c r="BA159" i="3" s="1"/>
  <c r="AY160" i="3"/>
  <c r="AY159" i="3" s="1"/>
  <c r="AW160" i="3"/>
  <c r="AW159" i="3" s="1"/>
  <c r="AU160" i="3"/>
  <c r="AS160" i="3"/>
  <c r="AS159" i="3" s="1"/>
  <c r="AQ160" i="3"/>
  <c r="AQ159" i="3" s="1"/>
  <c r="AO160" i="3"/>
  <c r="AO159" i="3" s="1"/>
  <c r="AM160" i="3"/>
  <c r="AK160" i="3"/>
  <c r="AK159" i="3" s="1"/>
  <c r="AI160" i="3"/>
  <c r="AG160" i="3"/>
  <c r="AG159" i="3" s="1"/>
  <c r="AE160" i="3"/>
  <c r="AC160" i="3"/>
  <c r="AC159" i="3" s="1"/>
  <c r="AA160" i="3"/>
  <c r="AA159" i="3" s="1"/>
  <c r="Y160" i="3"/>
  <c r="Y159" i="3" s="1"/>
  <c r="L160" i="3"/>
  <c r="L159" i="3" s="1"/>
  <c r="K160" i="3"/>
  <c r="I160" i="3"/>
  <c r="I159" i="3" s="1"/>
  <c r="G160" i="3"/>
  <c r="E160" i="3"/>
  <c r="E159" i="3" s="1"/>
  <c r="C42" i="10" s="1"/>
  <c r="X158" i="3"/>
  <c r="V158" i="3"/>
  <c r="U158" i="3"/>
  <c r="S158" i="3"/>
  <c r="Q158" i="3"/>
  <c r="P158" i="3"/>
  <c r="N158" i="3"/>
  <c r="W158" i="3" s="1"/>
  <c r="M158" i="3"/>
  <c r="H158" i="3"/>
  <c r="G158" i="3"/>
  <c r="T157" i="3"/>
  <c r="S157" i="3"/>
  <c r="R157" i="3"/>
  <c r="Q157" i="3"/>
  <c r="P157" i="3"/>
  <c r="O157" i="3"/>
  <c r="U157" i="3" s="1"/>
  <c r="N157" i="3"/>
  <c r="M157" i="3"/>
  <c r="W156" i="3"/>
  <c r="T156" i="3"/>
  <c r="S156" i="3"/>
  <c r="R156" i="3"/>
  <c r="Q156" i="3"/>
  <c r="P156" i="3"/>
  <c r="O156" i="3"/>
  <c r="U156" i="3" s="1"/>
  <c r="N156" i="3"/>
  <c r="M156" i="3"/>
  <c r="H156" i="3" s="1"/>
  <c r="G156" i="3"/>
  <c r="U155" i="3"/>
  <c r="U154" i="3" s="1"/>
  <c r="R155" i="3"/>
  <c r="Q155" i="3"/>
  <c r="P155" i="3"/>
  <c r="O155" i="3"/>
  <c r="O154" i="3" s="1"/>
  <c r="X154" i="3" s="1"/>
  <c r="N155" i="3"/>
  <c r="W155" i="3" s="1"/>
  <c r="M155" i="3"/>
  <c r="S155" i="3" s="1"/>
  <c r="S154" i="3" s="1"/>
  <c r="G155" i="3"/>
  <c r="BK154" i="3"/>
  <c r="BJ154" i="3"/>
  <c r="Q154" i="3" s="1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P154" i="3" s="1"/>
  <c r="AG154" i="3"/>
  <c r="AF154" i="3"/>
  <c r="AE154" i="3"/>
  <c r="AD154" i="3"/>
  <c r="AC154" i="3"/>
  <c r="AB154" i="3"/>
  <c r="AA154" i="3"/>
  <c r="Z154" i="3"/>
  <c r="Y154" i="3"/>
  <c r="R154" i="3"/>
  <c r="N154" i="3"/>
  <c r="W154" i="3" s="1"/>
  <c r="L154" i="3"/>
  <c r="K154" i="3"/>
  <c r="J154" i="3"/>
  <c r="I154" i="3"/>
  <c r="G154" i="3"/>
  <c r="F154" i="3"/>
  <c r="E154" i="3"/>
  <c r="V153" i="3"/>
  <c r="S153" i="3"/>
  <c r="R153" i="3"/>
  <c r="Q153" i="3"/>
  <c r="P153" i="3"/>
  <c r="O153" i="3"/>
  <c r="X153" i="3" s="1"/>
  <c r="N153" i="3"/>
  <c r="T153" i="3" s="1"/>
  <c r="M153" i="3"/>
  <c r="H153" i="3"/>
  <c r="G153" i="3"/>
  <c r="X152" i="3"/>
  <c r="U152" i="3"/>
  <c r="T152" i="3"/>
  <c r="R152" i="3"/>
  <c r="Q152" i="3"/>
  <c r="P152" i="3"/>
  <c r="O152" i="3"/>
  <c r="N152" i="3"/>
  <c r="W152" i="3" s="1"/>
  <c r="M152" i="3"/>
  <c r="V152" i="3" s="1"/>
  <c r="X151" i="3"/>
  <c r="V151" i="3"/>
  <c r="U151" i="3"/>
  <c r="T151" i="3"/>
  <c r="T150" i="3" s="1"/>
  <c r="R151" i="3"/>
  <c r="Q151" i="3"/>
  <c r="P151" i="3"/>
  <c r="O151" i="3"/>
  <c r="N151" i="3"/>
  <c r="W151" i="3" s="1"/>
  <c r="M151" i="3"/>
  <c r="S151" i="3" s="1"/>
  <c r="H151" i="3"/>
  <c r="G151" i="3"/>
  <c r="BK150" i="3"/>
  <c r="R150" i="3" s="1"/>
  <c r="BJ150" i="3"/>
  <c r="BI150" i="3"/>
  <c r="P150" i="3" s="1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Q150" i="3" s="1"/>
  <c r="AB150" i="3"/>
  <c r="AA150" i="3"/>
  <c r="Z150" i="3"/>
  <c r="Y150" i="3"/>
  <c r="M150" i="3"/>
  <c r="H150" i="3" s="1"/>
  <c r="L150" i="3"/>
  <c r="K150" i="3"/>
  <c r="J150" i="3"/>
  <c r="I150" i="3"/>
  <c r="G150" i="3" s="1"/>
  <c r="F150" i="3"/>
  <c r="E150" i="3"/>
  <c r="Y13" i="10" s="1"/>
  <c r="AA13" i="10" s="1"/>
  <c r="W149" i="3"/>
  <c r="U149" i="3"/>
  <c r="R149" i="3"/>
  <c r="Q149" i="3"/>
  <c r="P149" i="3"/>
  <c r="O149" i="3"/>
  <c r="X149" i="3" s="1"/>
  <c r="N149" i="3"/>
  <c r="T149" i="3" s="1"/>
  <c r="M149" i="3"/>
  <c r="V149" i="3" s="1"/>
  <c r="G149" i="3"/>
  <c r="W147" i="3"/>
  <c r="T147" i="3"/>
  <c r="S147" i="3"/>
  <c r="R147" i="3"/>
  <c r="Q147" i="3"/>
  <c r="P147" i="3"/>
  <c r="O147" i="3"/>
  <c r="U147" i="3" s="1"/>
  <c r="N147" i="3"/>
  <c r="M147" i="3"/>
  <c r="H147" i="3" s="1"/>
  <c r="G147" i="3"/>
  <c r="U146" i="3"/>
  <c r="R146" i="3"/>
  <c r="Q146" i="3"/>
  <c r="P146" i="3"/>
  <c r="O146" i="3"/>
  <c r="O145" i="3" s="1"/>
  <c r="X145" i="3" s="1"/>
  <c r="N146" i="3"/>
  <c r="W146" i="3" s="1"/>
  <c r="M146" i="3"/>
  <c r="S146" i="3" s="1"/>
  <c r="G146" i="3"/>
  <c r="BK145" i="3"/>
  <c r="BJ145" i="3"/>
  <c r="Q145" i="3" s="1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P145" i="3" s="1"/>
  <c r="AG145" i="3"/>
  <c r="AF145" i="3"/>
  <c r="AE145" i="3"/>
  <c r="AD145" i="3"/>
  <c r="AC145" i="3"/>
  <c r="AB145" i="3"/>
  <c r="AA145" i="3"/>
  <c r="Z145" i="3"/>
  <c r="Y145" i="3"/>
  <c r="R145" i="3"/>
  <c r="N145" i="3"/>
  <c r="W145" i="3" s="1"/>
  <c r="L145" i="3"/>
  <c r="K145" i="3"/>
  <c r="J145" i="3"/>
  <c r="I145" i="3"/>
  <c r="G145" i="3"/>
  <c r="F145" i="3"/>
  <c r="E145" i="3"/>
  <c r="V143" i="3"/>
  <c r="S143" i="3"/>
  <c r="R143" i="3"/>
  <c r="Q143" i="3"/>
  <c r="P143" i="3"/>
  <c r="O143" i="3"/>
  <c r="X143" i="3" s="1"/>
  <c r="N143" i="3"/>
  <c r="T143" i="3" s="1"/>
  <c r="M143" i="3"/>
  <c r="H143" i="3"/>
  <c r="G143" i="3"/>
  <c r="X142" i="3"/>
  <c r="U142" i="3"/>
  <c r="T142" i="3"/>
  <c r="R142" i="3"/>
  <c r="Q142" i="3"/>
  <c r="P142" i="3"/>
  <c r="O142" i="3"/>
  <c r="N142" i="3"/>
  <c r="W142" i="3" s="1"/>
  <c r="M142" i="3"/>
  <c r="V142" i="3" s="1"/>
  <c r="H142" i="3"/>
  <c r="G142" i="3"/>
  <c r="X141" i="3"/>
  <c r="V141" i="3"/>
  <c r="V140" i="3" s="1"/>
  <c r="S141" i="3"/>
  <c r="R141" i="3"/>
  <c r="Q141" i="3"/>
  <c r="P141" i="3"/>
  <c r="O141" i="3"/>
  <c r="U141" i="3" s="1"/>
  <c r="N141" i="3"/>
  <c r="W141" i="3" s="1"/>
  <c r="W140" i="3" s="1"/>
  <c r="M141" i="3"/>
  <c r="H141" i="3"/>
  <c r="G141" i="3"/>
  <c r="BK140" i="3"/>
  <c r="R140" i="3" s="1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P140" i="3" s="1"/>
  <c r="AD140" i="3"/>
  <c r="AC140" i="3"/>
  <c r="Q140" i="3" s="1"/>
  <c r="AB140" i="3"/>
  <c r="AA140" i="3"/>
  <c r="Z140" i="3"/>
  <c r="Y140" i="3"/>
  <c r="X140" i="3"/>
  <c r="O140" i="3"/>
  <c r="M140" i="3"/>
  <c r="L140" i="3"/>
  <c r="K140" i="3"/>
  <c r="J140" i="3"/>
  <c r="I140" i="3"/>
  <c r="H140" i="3"/>
  <c r="G140" i="3"/>
  <c r="F140" i="3"/>
  <c r="E140" i="3"/>
  <c r="W139" i="3"/>
  <c r="T139" i="3"/>
  <c r="S139" i="3"/>
  <c r="R139" i="3"/>
  <c r="Q139" i="3"/>
  <c r="P139" i="3"/>
  <c r="O139" i="3"/>
  <c r="X139" i="3" s="1"/>
  <c r="N139" i="3"/>
  <c r="M139" i="3"/>
  <c r="V139" i="3" s="1"/>
  <c r="H139" i="3"/>
  <c r="G139" i="3"/>
  <c r="W138" i="3"/>
  <c r="U138" i="3"/>
  <c r="R138" i="3"/>
  <c r="Q138" i="3"/>
  <c r="P138" i="3"/>
  <c r="O138" i="3"/>
  <c r="X138" i="3" s="1"/>
  <c r="N138" i="3"/>
  <c r="T138" i="3" s="1"/>
  <c r="T136" i="3" s="1"/>
  <c r="M138" i="3"/>
  <c r="V138" i="3" s="1"/>
  <c r="G138" i="3"/>
  <c r="W137" i="3"/>
  <c r="W136" i="3" s="1"/>
  <c r="T137" i="3"/>
  <c r="S137" i="3"/>
  <c r="D136" i="10" s="1"/>
  <c r="R137" i="3"/>
  <c r="Q137" i="3"/>
  <c r="P137" i="3"/>
  <c r="O137" i="3"/>
  <c r="U137" i="3" s="1"/>
  <c r="N137" i="3"/>
  <c r="M137" i="3"/>
  <c r="H137" i="3" s="1"/>
  <c r="G137" i="3"/>
  <c r="BK136" i="3"/>
  <c r="BJ136" i="3"/>
  <c r="Q136" i="3" s="1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R136" i="3" s="1"/>
  <c r="AI136" i="3"/>
  <c r="AH136" i="3"/>
  <c r="AG136" i="3"/>
  <c r="AF136" i="3"/>
  <c r="AE136" i="3"/>
  <c r="AD136" i="3"/>
  <c r="AC136" i="3"/>
  <c r="AB136" i="3"/>
  <c r="P136" i="3" s="1"/>
  <c r="AA136" i="3"/>
  <c r="Z136" i="3"/>
  <c r="Y136" i="3"/>
  <c r="N136" i="3"/>
  <c r="M136" i="3"/>
  <c r="L136" i="3"/>
  <c r="K136" i="3"/>
  <c r="J136" i="3"/>
  <c r="I136" i="3"/>
  <c r="G136" i="3" s="1"/>
  <c r="H136" i="3"/>
  <c r="F136" i="3"/>
  <c r="E136" i="3"/>
  <c r="X135" i="3"/>
  <c r="V135" i="3"/>
  <c r="U135" i="3"/>
  <c r="T135" i="3"/>
  <c r="R135" i="3"/>
  <c r="Q135" i="3"/>
  <c r="P135" i="3"/>
  <c r="O135" i="3"/>
  <c r="N135" i="3"/>
  <c r="W135" i="3" s="1"/>
  <c r="M135" i="3"/>
  <c r="S135" i="3" s="1"/>
  <c r="H135" i="3"/>
  <c r="G135" i="3"/>
  <c r="V134" i="3"/>
  <c r="S134" i="3"/>
  <c r="R134" i="3"/>
  <c r="Q134" i="3"/>
  <c r="P134" i="3"/>
  <c r="O134" i="3"/>
  <c r="X134" i="3" s="1"/>
  <c r="N134" i="3"/>
  <c r="T134" i="3" s="1"/>
  <c r="M134" i="3"/>
  <c r="H134" i="3"/>
  <c r="G134" i="3"/>
  <c r="X133" i="3"/>
  <c r="U133" i="3"/>
  <c r="T133" i="3"/>
  <c r="R133" i="3"/>
  <c r="Q133" i="3"/>
  <c r="P133" i="3"/>
  <c r="O133" i="3"/>
  <c r="N133" i="3"/>
  <c r="W133" i="3" s="1"/>
  <c r="M133" i="3"/>
  <c r="V133" i="3" s="1"/>
  <c r="H133" i="3"/>
  <c r="G133" i="3"/>
  <c r="X132" i="3"/>
  <c r="V132" i="3"/>
  <c r="S132" i="3"/>
  <c r="R132" i="3"/>
  <c r="Q132" i="3"/>
  <c r="P132" i="3"/>
  <c r="O132" i="3"/>
  <c r="U132" i="3" s="1"/>
  <c r="N132" i="3"/>
  <c r="W132" i="3" s="1"/>
  <c r="M132" i="3"/>
  <c r="H132" i="3"/>
  <c r="G132" i="3"/>
  <c r="X131" i="3"/>
  <c r="X130" i="3" s="1"/>
  <c r="V131" i="3"/>
  <c r="U131" i="3"/>
  <c r="T131" i="3"/>
  <c r="R131" i="3"/>
  <c r="Q131" i="3"/>
  <c r="P131" i="3"/>
  <c r="O131" i="3"/>
  <c r="N131" i="3"/>
  <c r="W131" i="3" s="1"/>
  <c r="W130" i="3" s="1"/>
  <c r="M131" i="3"/>
  <c r="S131" i="3" s="1"/>
  <c r="H131" i="3"/>
  <c r="G131" i="3"/>
  <c r="BK130" i="3"/>
  <c r="R130" i="3" s="1"/>
  <c r="BJ130" i="3"/>
  <c r="BI130" i="3"/>
  <c r="P130" i="3" s="1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Q130" i="3" s="1"/>
  <c r="AB130" i="3"/>
  <c r="AA130" i="3"/>
  <c r="Z130" i="3"/>
  <c r="Y130" i="3"/>
  <c r="V130" i="3"/>
  <c r="M130" i="3"/>
  <c r="H130" i="3" s="1"/>
  <c r="L130" i="3"/>
  <c r="K130" i="3"/>
  <c r="J130" i="3"/>
  <c r="I130" i="3"/>
  <c r="G130" i="3" s="1"/>
  <c r="F130" i="3"/>
  <c r="E130" i="3"/>
  <c r="W129" i="3"/>
  <c r="R129" i="3"/>
  <c r="Q129" i="3"/>
  <c r="P129" i="3"/>
  <c r="O129" i="3"/>
  <c r="U129" i="3" s="1"/>
  <c r="N129" i="3"/>
  <c r="T129" i="3" s="1"/>
  <c r="M129" i="3"/>
  <c r="V129" i="3" s="1"/>
  <c r="G129" i="3"/>
  <c r="W127" i="3"/>
  <c r="T127" i="3"/>
  <c r="R127" i="3"/>
  <c r="Q127" i="3"/>
  <c r="P127" i="3"/>
  <c r="O127" i="3"/>
  <c r="U127" i="3" s="1"/>
  <c r="N127" i="3"/>
  <c r="M127" i="3"/>
  <c r="H127" i="3" s="1"/>
  <c r="G127" i="3"/>
  <c r="U126" i="3"/>
  <c r="R126" i="3"/>
  <c r="Q126" i="3"/>
  <c r="P126" i="3"/>
  <c r="O126" i="3"/>
  <c r="X126" i="3" s="1"/>
  <c r="N126" i="3"/>
  <c r="W126" i="3" s="1"/>
  <c r="M126" i="3"/>
  <c r="S126" i="3" s="1"/>
  <c r="G126" i="3"/>
  <c r="W125" i="3"/>
  <c r="S125" i="3"/>
  <c r="R125" i="3"/>
  <c r="Q125" i="3"/>
  <c r="P125" i="3"/>
  <c r="O125" i="3"/>
  <c r="X125" i="3" s="1"/>
  <c r="N125" i="3"/>
  <c r="M125" i="3"/>
  <c r="V125" i="3" s="1"/>
  <c r="J125" i="3"/>
  <c r="T125" i="3" s="1"/>
  <c r="H125" i="3"/>
  <c r="G125" i="3"/>
  <c r="X124" i="3"/>
  <c r="V124" i="3"/>
  <c r="S124" i="3"/>
  <c r="R124" i="3"/>
  <c r="Q124" i="3"/>
  <c r="P124" i="3"/>
  <c r="O124" i="3"/>
  <c r="U124" i="3" s="1"/>
  <c r="N124" i="3"/>
  <c r="W124" i="3" s="1"/>
  <c r="M124" i="3"/>
  <c r="H124" i="3"/>
  <c r="G124" i="3"/>
  <c r="X123" i="3"/>
  <c r="V123" i="3"/>
  <c r="U123" i="3"/>
  <c r="R123" i="3"/>
  <c r="Q123" i="3"/>
  <c r="P123" i="3"/>
  <c r="O123" i="3"/>
  <c r="N123" i="3"/>
  <c r="T123" i="3" s="1"/>
  <c r="M123" i="3"/>
  <c r="S123" i="3" s="1"/>
  <c r="H123" i="3"/>
  <c r="G123" i="3"/>
  <c r="V122" i="3"/>
  <c r="S122" i="3"/>
  <c r="R122" i="3"/>
  <c r="Q122" i="3"/>
  <c r="P122" i="3"/>
  <c r="O122" i="3"/>
  <c r="X122" i="3" s="1"/>
  <c r="N122" i="3"/>
  <c r="T122" i="3" s="1"/>
  <c r="M122" i="3"/>
  <c r="H122" i="3"/>
  <c r="G122" i="3"/>
  <c r="X121" i="3"/>
  <c r="U121" i="3"/>
  <c r="T121" i="3"/>
  <c r="R121" i="3"/>
  <c r="Q121" i="3"/>
  <c r="P121" i="3"/>
  <c r="O121" i="3"/>
  <c r="N121" i="3"/>
  <c r="N120" i="3" s="1"/>
  <c r="M121" i="3"/>
  <c r="V121" i="3" s="1"/>
  <c r="H121" i="3"/>
  <c r="G121" i="3"/>
  <c r="BK120" i="3"/>
  <c r="BK119" i="3" s="1"/>
  <c r="BJ120" i="3"/>
  <c r="BI120" i="3"/>
  <c r="BI119" i="3" s="1"/>
  <c r="BH120" i="3"/>
  <c r="BG120" i="3"/>
  <c r="BG119" i="3" s="1"/>
  <c r="BF120" i="3"/>
  <c r="BE120" i="3"/>
  <c r="BE119" i="3" s="1"/>
  <c r="BD120" i="3"/>
  <c r="BC120" i="3"/>
  <c r="BC119" i="3" s="1"/>
  <c r="BB120" i="3"/>
  <c r="BA120" i="3"/>
  <c r="BA119" i="3" s="1"/>
  <c r="AZ120" i="3"/>
  <c r="AY120" i="3"/>
  <c r="AY119" i="3" s="1"/>
  <c r="AX120" i="3"/>
  <c r="AW120" i="3"/>
  <c r="AW119" i="3" s="1"/>
  <c r="AV120" i="3"/>
  <c r="AU120" i="3"/>
  <c r="AU119" i="3" s="1"/>
  <c r="AT120" i="3"/>
  <c r="AS120" i="3"/>
  <c r="AS119" i="3" s="1"/>
  <c r="AR120" i="3"/>
  <c r="AQ120" i="3"/>
  <c r="AQ119" i="3" s="1"/>
  <c r="AP120" i="3"/>
  <c r="AO120" i="3"/>
  <c r="AO119" i="3" s="1"/>
  <c r="AN120" i="3"/>
  <c r="AM120" i="3"/>
  <c r="AM119" i="3" s="1"/>
  <c r="AL120" i="3"/>
  <c r="AK120" i="3"/>
  <c r="AK119" i="3" s="1"/>
  <c r="AJ120" i="3"/>
  <c r="AI120" i="3"/>
  <c r="AI119" i="3" s="1"/>
  <c r="AH120" i="3"/>
  <c r="AG120" i="3"/>
  <c r="AG119" i="3" s="1"/>
  <c r="AF120" i="3"/>
  <c r="AE120" i="3"/>
  <c r="AE119" i="3" s="1"/>
  <c r="AD120" i="3"/>
  <c r="AC120" i="3"/>
  <c r="AC119" i="3" s="1"/>
  <c r="AB120" i="3"/>
  <c r="AA120" i="3"/>
  <c r="AA119" i="3" s="1"/>
  <c r="Z120" i="3"/>
  <c r="Y120" i="3"/>
  <c r="Y119" i="3" s="1"/>
  <c r="Q120" i="3"/>
  <c r="Q119" i="3" s="1"/>
  <c r="L120" i="3"/>
  <c r="K120" i="3"/>
  <c r="K119" i="3" s="1"/>
  <c r="J120" i="3"/>
  <c r="I120" i="3"/>
  <c r="G120" i="3" s="1"/>
  <c r="G119" i="3" s="1"/>
  <c r="F120" i="3"/>
  <c r="E120" i="3"/>
  <c r="E119" i="3" s="1"/>
  <c r="Y11" i="10" s="1"/>
  <c r="BJ119" i="3"/>
  <c r="BH119" i="3"/>
  <c r="BF119" i="3"/>
  <c r="BD119" i="3"/>
  <c r="BB119" i="3"/>
  <c r="AZ119" i="3"/>
  <c r="AX119" i="3"/>
  <c r="AV119" i="3"/>
  <c r="AT119" i="3"/>
  <c r="AR119" i="3"/>
  <c r="AP119" i="3"/>
  <c r="AN119" i="3"/>
  <c r="AL119" i="3"/>
  <c r="AJ119" i="3"/>
  <c r="AH119" i="3"/>
  <c r="AF119" i="3"/>
  <c r="AD119" i="3"/>
  <c r="AB119" i="3"/>
  <c r="Z119" i="3"/>
  <c r="L119" i="3"/>
  <c r="J119" i="3"/>
  <c r="F119" i="3"/>
  <c r="X118" i="3"/>
  <c r="V118" i="3"/>
  <c r="U118" i="3"/>
  <c r="R118" i="3"/>
  <c r="Q118" i="3"/>
  <c r="P118" i="3"/>
  <c r="O118" i="3"/>
  <c r="N118" i="3"/>
  <c r="T118" i="3" s="1"/>
  <c r="M118" i="3"/>
  <c r="S118" i="3" s="1"/>
  <c r="H118" i="3"/>
  <c r="G118" i="3"/>
  <c r="Q117" i="3"/>
  <c r="P117" i="3"/>
  <c r="O117" i="3"/>
  <c r="N117" i="3"/>
  <c r="M117" i="3"/>
  <c r="W116" i="3"/>
  <c r="T116" i="3"/>
  <c r="S116" i="3"/>
  <c r="R116" i="3"/>
  <c r="Q116" i="3"/>
  <c r="P116" i="3"/>
  <c r="O116" i="3"/>
  <c r="X116" i="3" s="1"/>
  <c r="N116" i="3"/>
  <c r="M116" i="3"/>
  <c r="V116" i="3" s="1"/>
  <c r="H116" i="3"/>
  <c r="G116" i="3"/>
  <c r="W115" i="3"/>
  <c r="R115" i="3"/>
  <c r="Q115" i="3"/>
  <c r="P115" i="3"/>
  <c r="O115" i="3"/>
  <c r="U115" i="3" s="1"/>
  <c r="N115" i="3"/>
  <c r="T115" i="3" s="1"/>
  <c r="M115" i="3"/>
  <c r="V115" i="3" s="1"/>
  <c r="G115" i="3"/>
  <c r="BK114" i="3"/>
  <c r="BJ114" i="3"/>
  <c r="Q114" i="3" s="1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R114" i="3" s="1"/>
  <c r="AC114" i="3"/>
  <c r="AB114" i="3"/>
  <c r="P114" i="3" s="1"/>
  <c r="AA114" i="3"/>
  <c r="Z114" i="3"/>
  <c r="Y114" i="3"/>
  <c r="N114" i="3"/>
  <c r="W114" i="3" s="1"/>
  <c r="L114" i="3"/>
  <c r="J114" i="3"/>
  <c r="I114" i="3"/>
  <c r="Z10" i="10" s="1"/>
  <c r="F114" i="3"/>
  <c r="E114" i="3"/>
  <c r="W113" i="3"/>
  <c r="R113" i="3"/>
  <c r="Q113" i="3"/>
  <c r="P113" i="3"/>
  <c r="O113" i="3"/>
  <c r="U113" i="3" s="1"/>
  <c r="N113" i="3"/>
  <c r="T113" i="3" s="1"/>
  <c r="M113" i="3"/>
  <c r="V113" i="3" s="1"/>
  <c r="G113" i="3"/>
  <c r="W112" i="3"/>
  <c r="T112" i="3"/>
  <c r="R112" i="3"/>
  <c r="Q112" i="3"/>
  <c r="P112" i="3"/>
  <c r="O112" i="3"/>
  <c r="U112" i="3" s="1"/>
  <c r="N112" i="3"/>
  <c r="M112" i="3"/>
  <c r="H112" i="3" s="1"/>
  <c r="G112" i="3"/>
  <c r="U111" i="3"/>
  <c r="R111" i="3"/>
  <c r="Q111" i="3"/>
  <c r="P111" i="3"/>
  <c r="O111" i="3"/>
  <c r="X111" i="3" s="1"/>
  <c r="N111" i="3"/>
  <c r="W111" i="3" s="1"/>
  <c r="M111" i="3"/>
  <c r="S111" i="3" s="1"/>
  <c r="G111" i="3"/>
  <c r="W110" i="3"/>
  <c r="T110" i="3"/>
  <c r="S110" i="3"/>
  <c r="R110" i="3"/>
  <c r="Q110" i="3"/>
  <c r="P110" i="3"/>
  <c r="O110" i="3"/>
  <c r="X110" i="3" s="1"/>
  <c r="N110" i="3"/>
  <c r="M110" i="3"/>
  <c r="V110" i="3" s="1"/>
  <c r="H110" i="3"/>
  <c r="G110" i="3"/>
  <c r="W109" i="3"/>
  <c r="R109" i="3"/>
  <c r="Q109" i="3"/>
  <c r="P109" i="3"/>
  <c r="O109" i="3"/>
  <c r="U109" i="3" s="1"/>
  <c r="N109" i="3"/>
  <c r="T109" i="3" s="1"/>
  <c r="M109" i="3"/>
  <c r="V109" i="3" s="1"/>
  <c r="G109" i="3"/>
  <c r="W108" i="3"/>
  <c r="T108" i="3"/>
  <c r="R108" i="3"/>
  <c r="Q108" i="3"/>
  <c r="P108" i="3"/>
  <c r="O108" i="3"/>
  <c r="U108" i="3" s="1"/>
  <c r="N108" i="3"/>
  <c r="M108" i="3"/>
  <c r="H108" i="3" s="1"/>
  <c r="G108" i="3"/>
  <c r="U107" i="3"/>
  <c r="R107" i="3"/>
  <c r="Q107" i="3"/>
  <c r="P107" i="3"/>
  <c r="O107" i="3"/>
  <c r="X107" i="3" s="1"/>
  <c r="N107" i="3"/>
  <c r="W107" i="3" s="1"/>
  <c r="M107" i="3"/>
  <c r="S107" i="3" s="1"/>
  <c r="G107" i="3"/>
  <c r="W106" i="3"/>
  <c r="T106" i="3"/>
  <c r="S106" i="3"/>
  <c r="R106" i="3"/>
  <c r="Q106" i="3"/>
  <c r="P106" i="3"/>
  <c r="O106" i="3"/>
  <c r="X106" i="3" s="1"/>
  <c r="N106" i="3"/>
  <c r="M106" i="3"/>
  <c r="V106" i="3" s="1"/>
  <c r="H106" i="3"/>
  <c r="G106" i="3"/>
  <c r="W105" i="3"/>
  <c r="R105" i="3"/>
  <c r="Q105" i="3"/>
  <c r="P105" i="3"/>
  <c r="O105" i="3"/>
  <c r="U105" i="3" s="1"/>
  <c r="N105" i="3"/>
  <c r="T105" i="3" s="1"/>
  <c r="M105" i="3"/>
  <c r="V105" i="3" s="1"/>
  <c r="G105" i="3"/>
  <c r="W104" i="3"/>
  <c r="T104" i="3"/>
  <c r="R104" i="3"/>
  <c r="Q104" i="3"/>
  <c r="P104" i="3"/>
  <c r="O104" i="3"/>
  <c r="U104" i="3" s="1"/>
  <c r="N104" i="3"/>
  <c r="M104" i="3"/>
  <c r="H104" i="3" s="1"/>
  <c r="G104" i="3"/>
  <c r="U103" i="3"/>
  <c r="T103" i="3"/>
  <c r="R103" i="3"/>
  <c r="Q103" i="3"/>
  <c r="P103" i="3"/>
  <c r="O103" i="3"/>
  <c r="N103" i="3"/>
  <c r="W103" i="3" s="1"/>
  <c r="M103" i="3"/>
  <c r="V103" i="3" s="1"/>
  <c r="H103" i="3"/>
  <c r="G103" i="3"/>
  <c r="X102" i="3"/>
  <c r="V102" i="3"/>
  <c r="S102" i="3"/>
  <c r="R102" i="3"/>
  <c r="Q102" i="3"/>
  <c r="P102" i="3"/>
  <c r="O102" i="3"/>
  <c r="U102" i="3" s="1"/>
  <c r="N102" i="3"/>
  <c r="W102" i="3" s="1"/>
  <c r="M102" i="3"/>
  <c r="H102" i="3"/>
  <c r="G102" i="3"/>
  <c r="X101" i="3"/>
  <c r="V101" i="3"/>
  <c r="U101" i="3"/>
  <c r="R101" i="3"/>
  <c r="Q101" i="3"/>
  <c r="P101" i="3"/>
  <c r="O101" i="3"/>
  <c r="N101" i="3"/>
  <c r="T101" i="3" s="1"/>
  <c r="M101" i="3"/>
  <c r="S101" i="3" s="1"/>
  <c r="H101" i="3"/>
  <c r="G101" i="3"/>
  <c r="V100" i="3"/>
  <c r="S100" i="3"/>
  <c r="R100" i="3"/>
  <c r="Q100" i="3"/>
  <c r="P100" i="3"/>
  <c r="O100" i="3"/>
  <c r="X100" i="3" s="1"/>
  <c r="N100" i="3"/>
  <c r="T100" i="3" s="1"/>
  <c r="M100" i="3"/>
  <c r="H100" i="3"/>
  <c r="G100" i="3"/>
  <c r="X99" i="3"/>
  <c r="U99" i="3"/>
  <c r="T99" i="3"/>
  <c r="R99" i="3"/>
  <c r="Q99" i="3"/>
  <c r="P99" i="3"/>
  <c r="O99" i="3"/>
  <c r="N99" i="3"/>
  <c r="W99" i="3" s="1"/>
  <c r="M99" i="3"/>
  <c r="V99" i="3" s="1"/>
  <c r="H99" i="3"/>
  <c r="G99" i="3"/>
  <c r="X98" i="3"/>
  <c r="V98" i="3"/>
  <c r="S98" i="3"/>
  <c r="R98" i="3"/>
  <c r="Q98" i="3"/>
  <c r="P98" i="3"/>
  <c r="O98" i="3"/>
  <c r="U98" i="3" s="1"/>
  <c r="N98" i="3"/>
  <c r="W98" i="3" s="1"/>
  <c r="M98" i="3"/>
  <c r="H98" i="3"/>
  <c r="G98" i="3"/>
  <c r="BK97" i="3"/>
  <c r="BK96" i="3" s="1"/>
  <c r="BJ97" i="3"/>
  <c r="BI97" i="3"/>
  <c r="BI96" i="3" s="1"/>
  <c r="BH97" i="3"/>
  <c r="BG97" i="3"/>
  <c r="BG96" i="3" s="1"/>
  <c r="BF97" i="3"/>
  <c r="BE97" i="3"/>
  <c r="BE96" i="3" s="1"/>
  <c r="BD97" i="3"/>
  <c r="BC97" i="3"/>
  <c r="BC96" i="3" s="1"/>
  <c r="BB97" i="3"/>
  <c r="BA97" i="3"/>
  <c r="BA96" i="3" s="1"/>
  <c r="AZ97" i="3"/>
  <c r="AY97" i="3"/>
  <c r="AY96" i="3" s="1"/>
  <c r="AX97" i="3"/>
  <c r="AW97" i="3"/>
  <c r="AW96" i="3" s="1"/>
  <c r="AV97" i="3"/>
  <c r="AU97" i="3"/>
  <c r="AU96" i="3" s="1"/>
  <c r="AT97" i="3"/>
  <c r="AS97" i="3"/>
  <c r="AS96" i="3" s="1"/>
  <c r="AR97" i="3"/>
  <c r="AQ97" i="3"/>
  <c r="AQ96" i="3" s="1"/>
  <c r="AP97" i="3"/>
  <c r="AO97" i="3"/>
  <c r="AO96" i="3" s="1"/>
  <c r="AN97" i="3"/>
  <c r="AM97" i="3"/>
  <c r="AM96" i="3" s="1"/>
  <c r="AL97" i="3"/>
  <c r="AK97" i="3"/>
  <c r="AK96" i="3" s="1"/>
  <c r="AJ97" i="3"/>
  <c r="AI97" i="3"/>
  <c r="AI96" i="3" s="1"/>
  <c r="AH97" i="3"/>
  <c r="AG97" i="3"/>
  <c r="AG96" i="3" s="1"/>
  <c r="AF97" i="3"/>
  <c r="AE97" i="3"/>
  <c r="AE96" i="3" s="1"/>
  <c r="AD97" i="3"/>
  <c r="AC97" i="3"/>
  <c r="AC96" i="3" s="1"/>
  <c r="AB97" i="3"/>
  <c r="AA97" i="3"/>
  <c r="AA96" i="3" s="1"/>
  <c r="Z97" i="3"/>
  <c r="Y97" i="3"/>
  <c r="Y96" i="3" s="1"/>
  <c r="O97" i="3"/>
  <c r="M97" i="3"/>
  <c r="L97" i="3"/>
  <c r="K97" i="3"/>
  <c r="K96" i="3" s="1"/>
  <c r="J97" i="3"/>
  <c r="I97" i="3"/>
  <c r="G97" i="3"/>
  <c r="F97" i="3"/>
  <c r="E97" i="3"/>
  <c r="E96" i="3" s="1"/>
  <c r="C41" i="10" s="1"/>
  <c r="BJ96" i="3"/>
  <c r="BH96" i="3"/>
  <c r="BF96" i="3"/>
  <c r="BD96" i="3"/>
  <c r="BB96" i="3"/>
  <c r="AZ96" i="3"/>
  <c r="AX96" i="3"/>
  <c r="AV96" i="3"/>
  <c r="AT96" i="3"/>
  <c r="AR96" i="3"/>
  <c r="AP96" i="3"/>
  <c r="AN96" i="3"/>
  <c r="AL96" i="3"/>
  <c r="AJ96" i="3"/>
  <c r="AH96" i="3"/>
  <c r="AF96" i="3"/>
  <c r="AD96" i="3"/>
  <c r="AB96" i="3"/>
  <c r="Z96" i="3"/>
  <c r="L96" i="3"/>
  <c r="J96" i="3"/>
  <c r="F96" i="3"/>
  <c r="V95" i="3"/>
  <c r="S95" i="3"/>
  <c r="R95" i="3"/>
  <c r="Q95" i="3"/>
  <c r="P95" i="3"/>
  <c r="O95" i="3"/>
  <c r="O89" i="3" s="1"/>
  <c r="X89" i="3" s="1"/>
  <c r="N95" i="3"/>
  <c r="T95" i="3" s="1"/>
  <c r="M95" i="3"/>
  <c r="H95" i="3"/>
  <c r="G95" i="3"/>
  <c r="X94" i="3"/>
  <c r="U94" i="3"/>
  <c r="T94" i="3"/>
  <c r="R94" i="3"/>
  <c r="Q94" i="3"/>
  <c r="P94" i="3"/>
  <c r="O94" i="3"/>
  <c r="N94" i="3"/>
  <c r="W94" i="3" s="1"/>
  <c r="M94" i="3"/>
  <c r="M89" i="3" s="1"/>
  <c r="H94" i="3"/>
  <c r="G94" i="3"/>
  <c r="R93" i="3"/>
  <c r="Q93" i="3"/>
  <c r="P93" i="3"/>
  <c r="O93" i="3"/>
  <c r="R92" i="3"/>
  <c r="Q92" i="3"/>
  <c r="P92" i="3"/>
  <c r="O92" i="3"/>
  <c r="X91" i="3"/>
  <c r="V91" i="3"/>
  <c r="S91" i="3"/>
  <c r="R91" i="3"/>
  <c r="Q91" i="3"/>
  <c r="P91" i="3"/>
  <c r="O91" i="3"/>
  <c r="U91" i="3" s="1"/>
  <c r="N91" i="3"/>
  <c r="W91" i="3" s="1"/>
  <c r="M91" i="3"/>
  <c r="H91" i="3"/>
  <c r="G91" i="3"/>
  <c r="Q90" i="3"/>
  <c r="P90" i="3"/>
  <c r="O90" i="3"/>
  <c r="BK89" i="3"/>
  <c r="BJ89" i="3"/>
  <c r="Q89" i="3" s="1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P89" i="3" s="1"/>
  <c r="AG89" i="3"/>
  <c r="AF89" i="3"/>
  <c r="AE89" i="3"/>
  <c r="AD89" i="3"/>
  <c r="AC89" i="3"/>
  <c r="AB89" i="3"/>
  <c r="AA89" i="3"/>
  <c r="Z89" i="3"/>
  <c r="Y89" i="3"/>
  <c r="R89" i="3"/>
  <c r="L89" i="3"/>
  <c r="K89" i="3"/>
  <c r="J89" i="3"/>
  <c r="I89" i="3"/>
  <c r="U76" i="10" s="1"/>
  <c r="V76" i="10" s="1"/>
  <c r="G89" i="3"/>
  <c r="F89" i="3"/>
  <c r="E89" i="3"/>
  <c r="H7" i="10" s="1"/>
  <c r="V88" i="3"/>
  <c r="S88" i="3"/>
  <c r="R88" i="3"/>
  <c r="Q88" i="3"/>
  <c r="P88" i="3"/>
  <c r="O88" i="3"/>
  <c r="X88" i="3" s="1"/>
  <c r="N88" i="3"/>
  <c r="T88" i="3" s="1"/>
  <c r="M88" i="3"/>
  <c r="H88" i="3"/>
  <c r="G88" i="3"/>
  <c r="Z87" i="3"/>
  <c r="N87" i="3" s="1"/>
  <c r="U87" i="3"/>
  <c r="R87" i="3"/>
  <c r="Q87" i="3"/>
  <c r="P87" i="3"/>
  <c r="O87" i="3"/>
  <c r="X87" i="3" s="1"/>
  <c r="M87" i="3"/>
  <c r="S87" i="3" s="1"/>
  <c r="D133" i="10" s="1"/>
  <c r="G87" i="3"/>
  <c r="W86" i="3"/>
  <c r="T86" i="3"/>
  <c r="S86" i="3"/>
  <c r="R86" i="3"/>
  <c r="Q86" i="3"/>
  <c r="P86" i="3"/>
  <c r="O86" i="3"/>
  <c r="X86" i="3" s="1"/>
  <c r="N86" i="3"/>
  <c r="M86" i="3"/>
  <c r="V86" i="3" s="1"/>
  <c r="H86" i="3"/>
  <c r="G86" i="3"/>
  <c r="W85" i="3"/>
  <c r="R85" i="3"/>
  <c r="Q85" i="3"/>
  <c r="P85" i="3"/>
  <c r="O85" i="3"/>
  <c r="U85" i="3" s="1"/>
  <c r="N85" i="3"/>
  <c r="T85" i="3" s="1"/>
  <c r="M85" i="3"/>
  <c r="V85" i="3" s="1"/>
  <c r="G85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R84" i="3" s="1"/>
  <c r="AC84" i="3"/>
  <c r="AB84" i="3"/>
  <c r="AA84" i="3"/>
  <c r="Z84" i="3"/>
  <c r="Y84" i="3"/>
  <c r="L84" i="3"/>
  <c r="K84" i="3"/>
  <c r="J84" i="3"/>
  <c r="I84" i="3"/>
  <c r="G84" i="3"/>
  <c r="F84" i="3"/>
  <c r="E84" i="3"/>
  <c r="T75" i="10" s="1"/>
  <c r="X83" i="3"/>
  <c r="V83" i="3"/>
  <c r="S83" i="3"/>
  <c r="R83" i="3"/>
  <c r="Q83" i="3"/>
  <c r="P83" i="3"/>
  <c r="O83" i="3"/>
  <c r="U83" i="3" s="1"/>
  <c r="N83" i="3"/>
  <c r="W83" i="3" s="1"/>
  <c r="M83" i="3"/>
  <c r="H83" i="3"/>
  <c r="G83" i="3"/>
  <c r="X82" i="3"/>
  <c r="V82" i="3"/>
  <c r="U82" i="3"/>
  <c r="R82" i="3"/>
  <c r="Q82" i="3"/>
  <c r="P82" i="3"/>
  <c r="O82" i="3"/>
  <c r="N82" i="3"/>
  <c r="T82" i="3" s="1"/>
  <c r="M82" i="3"/>
  <c r="S82" i="3" s="1"/>
  <c r="H82" i="3"/>
  <c r="G82" i="3"/>
  <c r="V81" i="3"/>
  <c r="S81" i="3"/>
  <c r="R81" i="3"/>
  <c r="Q81" i="3"/>
  <c r="P81" i="3"/>
  <c r="O81" i="3"/>
  <c r="X81" i="3" s="1"/>
  <c r="N81" i="3"/>
  <c r="M81" i="3"/>
  <c r="H81" i="3"/>
  <c r="G81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S80" i="3"/>
  <c r="Q80" i="3"/>
  <c r="O80" i="3"/>
  <c r="X80" i="3" s="1"/>
  <c r="M80" i="3"/>
  <c r="H80" i="3" s="1"/>
  <c r="L80" i="3"/>
  <c r="K80" i="3"/>
  <c r="J80" i="3"/>
  <c r="I80" i="3"/>
  <c r="G80" i="3"/>
  <c r="F80" i="3"/>
  <c r="U74" i="10" s="1"/>
  <c r="E80" i="3"/>
  <c r="T74" i="10" s="1"/>
  <c r="W79" i="3"/>
  <c r="U79" i="3"/>
  <c r="T79" i="3"/>
  <c r="R79" i="3"/>
  <c r="Q79" i="3"/>
  <c r="P79" i="3"/>
  <c r="O79" i="3"/>
  <c r="X79" i="3" s="1"/>
  <c r="N79" i="3"/>
  <c r="M79" i="3"/>
  <c r="S79" i="3" s="1"/>
  <c r="G79" i="3"/>
  <c r="U78" i="3"/>
  <c r="R78" i="3"/>
  <c r="Q78" i="3"/>
  <c r="P78" i="3"/>
  <c r="O78" i="3"/>
  <c r="O77" i="3" s="1"/>
  <c r="X77" i="3" s="1"/>
  <c r="N78" i="3"/>
  <c r="W78" i="3" s="1"/>
  <c r="M78" i="3"/>
  <c r="S78" i="3" s="1"/>
  <c r="S77" i="3" s="1"/>
  <c r="G78" i="3"/>
  <c r="BK77" i="3"/>
  <c r="BJ77" i="3"/>
  <c r="BI77" i="3"/>
  <c r="BH77" i="3"/>
  <c r="BG77" i="3"/>
  <c r="BF77" i="3"/>
  <c r="BF67" i="3" s="1"/>
  <c r="BE77" i="3"/>
  <c r="BD77" i="3"/>
  <c r="BC77" i="3"/>
  <c r="BB77" i="3"/>
  <c r="BA77" i="3"/>
  <c r="AZ77" i="3"/>
  <c r="AY77" i="3"/>
  <c r="AX77" i="3"/>
  <c r="AX67" i="3" s="1"/>
  <c r="AW77" i="3"/>
  <c r="AV77" i="3"/>
  <c r="AU77" i="3"/>
  <c r="AT77" i="3"/>
  <c r="AS77" i="3"/>
  <c r="AR77" i="3"/>
  <c r="AQ77" i="3"/>
  <c r="AP77" i="3"/>
  <c r="AP67" i="3" s="1"/>
  <c r="AO77" i="3"/>
  <c r="AN77" i="3"/>
  <c r="AM77" i="3"/>
  <c r="AL77" i="3"/>
  <c r="AK77" i="3"/>
  <c r="AJ77" i="3"/>
  <c r="AI77" i="3"/>
  <c r="AH77" i="3"/>
  <c r="AH67" i="3" s="1"/>
  <c r="AG77" i="3"/>
  <c r="AF77" i="3"/>
  <c r="AE77" i="3"/>
  <c r="AD77" i="3"/>
  <c r="AC77" i="3"/>
  <c r="AB77" i="3"/>
  <c r="AA77" i="3"/>
  <c r="Z77" i="3"/>
  <c r="Z67" i="3" s="1"/>
  <c r="Y77" i="3"/>
  <c r="P77" i="3"/>
  <c r="N77" i="3"/>
  <c r="L77" i="3"/>
  <c r="K77" i="3"/>
  <c r="J77" i="3"/>
  <c r="J67" i="3" s="1"/>
  <c r="I77" i="3"/>
  <c r="G77" i="3"/>
  <c r="X76" i="3"/>
  <c r="U76" i="3"/>
  <c r="T76" i="3"/>
  <c r="R76" i="3"/>
  <c r="Q76" i="3"/>
  <c r="P76" i="3"/>
  <c r="O76" i="3"/>
  <c r="N76" i="3"/>
  <c r="W76" i="3" s="1"/>
  <c r="M76" i="3"/>
  <c r="V76" i="3" s="1"/>
  <c r="H76" i="3"/>
  <c r="G76" i="3"/>
  <c r="X75" i="3"/>
  <c r="V75" i="3"/>
  <c r="S75" i="3"/>
  <c r="R75" i="3"/>
  <c r="Q75" i="3"/>
  <c r="P75" i="3"/>
  <c r="O75" i="3"/>
  <c r="U75" i="3" s="1"/>
  <c r="N75" i="3"/>
  <c r="M75" i="3"/>
  <c r="H75" i="3"/>
  <c r="G75" i="3"/>
  <c r="X74" i="3"/>
  <c r="V74" i="3"/>
  <c r="U74" i="3"/>
  <c r="R74" i="3"/>
  <c r="Q74" i="3"/>
  <c r="P74" i="3"/>
  <c r="O74" i="3"/>
  <c r="N74" i="3"/>
  <c r="W74" i="3" s="1"/>
  <c r="M74" i="3"/>
  <c r="S74" i="3" s="1"/>
  <c r="H74" i="3"/>
  <c r="G74" i="3"/>
  <c r="V73" i="3"/>
  <c r="T73" i="3"/>
  <c r="S73" i="3"/>
  <c r="R73" i="3"/>
  <c r="Q73" i="3"/>
  <c r="P73" i="3"/>
  <c r="O73" i="3"/>
  <c r="X73" i="3" s="1"/>
  <c r="N73" i="3"/>
  <c r="W73" i="3" s="1"/>
  <c r="M73" i="3"/>
  <c r="H73" i="3"/>
  <c r="G73" i="3"/>
  <c r="X72" i="3"/>
  <c r="U72" i="3"/>
  <c r="T72" i="3"/>
  <c r="R72" i="3"/>
  <c r="Q72" i="3"/>
  <c r="P72" i="3"/>
  <c r="O72" i="3"/>
  <c r="N72" i="3"/>
  <c r="W72" i="3" s="1"/>
  <c r="M72" i="3"/>
  <c r="V72" i="3" s="1"/>
  <c r="H72" i="3"/>
  <c r="G72" i="3"/>
  <c r="X71" i="3"/>
  <c r="V71" i="3"/>
  <c r="S71" i="3"/>
  <c r="R71" i="3"/>
  <c r="Q71" i="3"/>
  <c r="P71" i="3"/>
  <c r="O71" i="3"/>
  <c r="U71" i="3" s="1"/>
  <c r="N71" i="3"/>
  <c r="M71" i="3"/>
  <c r="H71" i="3"/>
  <c r="G71" i="3"/>
  <c r="X70" i="3"/>
  <c r="V70" i="3"/>
  <c r="U70" i="3"/>
  <c r="R70" i="3"/>
  <c r="Q70" i="3"/>
  <c r="P70" i="3"/>
  <c r="O70" i="3"/>
  <c r="N70" i="3"/>
  <c r="T70" i="3" s="1"/>
  <c r="M70" i="3"/>
  <c r="S70" i="3" s="1"/>
  <c r="H70" i="3"/>
  <c r="G70" i="3"/>
  <c r="X69" i="3"/>
  <c r="Q69" i="3"/>
  <c r="P69" i="3"/>
  <c r="O69" i="3"/>
  <c r="N69" i="3"/>
  <c r="M69" i="3"/>
  <c r="H69" i="3"/>
  <c r="G69" i="3"/>
  <c r="BK68" i="3"/>
  <c r="BJ68" i="3"/>
  <c r="BI68" i="3"/>
  <c r="BH68" i="3"/>
  <c r="BG68" i="3"/>
  <c r="BG67" i="3" s="1"/>
  <c r="BF68" i="3"/>
  <c r="BE68" i="3"/>
  <c r="BD68" i="3"/>
  <c r="BC68" i="3"/>
  <c r="BC67" i="3" s="1"/>
  <c r="BB68" i="3"/>
  <c r="BA68" i="3"/>
  <c r="BA67" i="3" s="1"/>
  <c r="AZ68" i="3"/>
  <c r="AY68" i="3"/>
  <c r="AY67" i="3" s="1"/>
  <c r="AX68" i="3"/>
  <c r="AW68" i="3"/>
  <c r="AV68" i="3"/>
  <c r="AU68" i="3"/>
  <c r="AU67" i="3" s="1"/>
  <c r="AT68" i="3"/>
  <c r="AS68" i="3"/>
  <c r="AS67" i="3" s="1"/>
  <c r="AR68" i="3"/>
  <c r="AQ68" i="3"/>
  <c r="AQ67" i="3" s="1"/>
  <c r="AP68" i="3"/>
  <c r="AO68" i="3"/>
  <c r="AN68" i="3"/>
  <c r="AM68" i="3"/>
  <c r="AM67" i="3" s="1"/>
  <c r="AL68" i="3"/>
  <c r="AK68" i="3"/>
  <c r="AK67" i="3" s="1"/>
  <c r="AJ68" i="3"/>
  <c r="AI68" i="3"/>
  <c r="AI67" i="3" s="1"/>
  <c r="AH68" i="3"/>
  <c r="AG68" i="3"/>
  <c r="AF68" i="3"/>
  <c r="AE68" i="3"/>
  <c r="AE67" i="3" s="1"/>
  <c r="AD68" i="3"/>
  <c r="AC68" i="3"/>
  <c r="AC67" i="3" s="1"/>
  <c r="AB68" i="3"/>
  <c r="AA68" i="3"/>
  <c r="AA67" i="3" s="1"/>
  <c r="Z68" i="3"/>
  <c r="Y68" i="3"/>
  <c r="M68" i="3"/>
  <c r="L68" i="3"/>
  <c r="K68" i="3"/>
  <c r="K67" i="3" s="1"/>
  <c r="J68" i="3"/>
  <c r="I68" i="3"/>
  <c r="F68" i="3"/>
  <c r="E68" i="3"/>
  <c r="E67" i="3" s="1"/>
  <c r="C40" i="10" s="1"/>
  <c r="BJ67" i="3"/>
  <c r="Q67" i="3" s="1"/>
  <c r="BH67" i="3"/>
  <c r="BE67" i="3"/>
  <c r="BD67" i="3"/>
  <c r="BB67" i="3"/>
  <c r="AZ67" i="3"/>
  <c r="AW67" i="3"/>
  <c r="AV67" i="3"/>
  <c r="AT67" i="3"/>
  <c r="AR67" i="3"/>
  <c r="AO67" i="3"/>
  <c r="AN67" i="3"/>
  <c r="AL67" i="3"/>
  <c r="AJ67" i="3"/>
  <c r="AG67" i="3"/>
  <c r="AF67" i="3"/>
  <c r="AD67" i="3"/>
  <c r="AB67" i="3"/>
  <c r="Y67" i="3"/>
  <c r="L67" i="3"/>
  <c r="I67" i="3"/>
  <c r="F67" i="3"/>
  <c r="X66" i="3"/>
  <c r="U66" i="3"/>
  <c r="T66" i="3"/>
  <c r="R66" i="3"/>
  <c r="Q66" i="3"/>
  <c r="P66" i="3"/>
  <c r="O66" i="3"/>
  <c r="N66" i="3"/>
  <c r="W66" i="3" s="1"/>
  <c r="M66" i="3"/>
  <c r="H66" i="3" s="1"/>
  <c r="G66" i="3"/>
  <c r="X65" i="3"/>
  <c r="V65" i="3"/>
  <c r="S65" i="3"/>
  <c r="R65" i="3"/>
  <c r="Q65" i="3"/>
  <c r="P65" i="3"/>
  <c r="O65" i="3"/>
  <c r="U65" i="3" s="1"/>
  <c r="N65" i="3"/>
  <c r="M65" i="3"/>
  <c r="H65" i="3"/>
  <c r="G65" i="3"/>
  <c r="X64" i="3"/>
  <c r="V64" i="3"/>
  <c r="U64" i="3"/>
  <c r="R64" i="3"/>
  <c r="Q64" i="3"/>
  <c r="P64" i="3"/>
  <c r="O64" i="3"/>
  <c r="N64" i="3"/>
  <c r="W64" i="3" s="1"/>
  <c r="M64" i="3"/>
  <c r="S64" i="3" s="1"/>
  <c r="H64" i="3"/>
  <c r="G64" i="3"/>
  <c r="V63" i="3"/>
  <c r="S63" i="3"/>
  <c r="R63" i="3"/>
  <c r="Q63" i="3"/>
  <c r="P63" i="3"/>
  <c r="O63" i="3"/>
  <c r="U63" i="3" s="1"/>
  <c r="N63" i="3"/>
  <c r="W63" i="3" s="1"/>
  <c r="M63" i="3"/>
  <c r="H63" i="3"/>
  <c r="G63" i="3"/>
  <c r="R62" i="3"/>
  <c r="Q62" i="3"/>
  <c r="P62" i="3"/>
  <c r="O62" i="3"/>
  <c r="N62" i="3"/>
  <c r="M62" i="3"/>
  <c r="G62" i="3"/>
  <c r="R61" i="3"/>
  <c r="Q61" i="3"/>
  <c r="P61" i="3"/>
  <c r="O61" i="3"/>
  <c r="N61" i="3"/>
  <c r="M61" i="3"/>
  <c r="G61" i="3"/>
  <c r="X60" i="3"/>
  <c r="V60" i="3"/>
  <c r="T60" i="3"/>
  <c r="S60" i="3"/>
  <c r="R60" i="3"/>
  <c r="Q60" i="3"/>
  <c r="P60" i="3"/>
  <c r="O60" i="3"/>
  <c r="U60" i="3" s="1"/>
  <c r="N60" i="3"/>
  <c r="W60" i="3" s="1"/>
  <c r="M60" i="3"/>
  <c r="H60" i="3"/>
  <c r="G60" i="3"/>
  <c r="X59" i="3"/>
  <c r="V59" i="3"/>
  <c r="U59" i="3"/>
  <c r="R59" i="3"/>
  <c r="Q59" i="3"/>
  <c r="P59" i="3"/>
  <c r="O59" i="3"/>
  <c r="N59" i="3"/>
  <c r="W59" i="3" s="1"/>
  <c r="M59" i="3"/>
  <c r="S59" i="3" s="1"/>
  <c r="H59" i="3"/>
  <c r="G59" i="3"/>
  <c r="V58" i="3"/>
  <c r="S58" i="3"/>
  <c r="R58" i="3"/>
  <c r="Q58" i="3"/>
  <c r="P58" i="3"/>
  <c r="O58" i="3"/>
  <c r="U58" i="3" s="1"/>
  <c r="N58" i="3"/>
  <c r="W58" i="3" s="1"/>
  <c r="M58" i="3"/>
  <c r="H58" i="3"/>
  <c r="G58" i="3"/>
  <c r="X57" i="3"/>
  <c r="U57" i="3"/>
  <c r="R57" i="3"/>
  <c r="Q57" i="3"/>
  <c r="P57" i="3"/>
  <c r="O57" i="3"/>
  <c r="N57" i="3"/>
  <c r="W57" i="3" s="1"/>
  <c r="M57" i="3"/>
  <c r="S57" i="3" s="1"/>
  <c r="G57" i="3"/>
  <c r="X56" i="3"/>
  <c r="V56" i="3"/>
  <c r="S56" i="3"/>
  <c r="R56" i="3"/>
  <c r="Q56" i="3"/>
  <c r="P56" i="3"/>
  <c r="O56" i="3"/>
  <c r="U56" i="3" s="1"/>
  <c r="N56" i="3"/>
  <c r="W56" i="3" s="1"/>
  <c r="M56" i="3"/>
  <c r="H56" i="3"/>
  <c r="G56" i="3"/>
  <c r="X55" i="3"/>
  <c r="V55" i="3"/>
  <c r="U55" i="3"/>
  <c r="R55" i="3"/>
  <c r="Q55" i="3"/>
  <c r="P55" i="3"/>
  <c r="O55" i="3"/>
  <c r="N55" i="3"/>
  <c r="W55" i="3" s="1"/>
  <c r="M55" i="3"/>
  <c r="S55" i="3" s="1"/>
  <c r="H55" i="3"/>
  <c r="G55" i="3"/>
  <c r="R54" i="3"/>
  <c r="Q54" i="3"/>
  <c r="P54" i="3"/>
  <c r="O54" i="3"/>
  <c r="N54" i="3"/>
  <c r="M54" i="3"/>
  <c r="H54" i="3" s="1"/>
  <c r="G54" i="3"/>
  <c r="R53" i="3"/>
  <c r="Q53" i="3"/>
  <c r="P53" i="3"/>
  <c r="O53" i="3"/>
  <c r="N53" i="3"/>
  <c r="M53" i="3"/>
  <c r="H53" i="3" s="1"/>
  <c r="G53" i="3"/>
  <c r="Z52" i="3"/>
  <c r="N52" i="3" s="1"/>
  <c r="T52" i="3" s="1"/>
  <c r="S52" i="3"/>
  <c r="R52" i="3"/>
  <c r="P52" i="3"/>
  <c r="O52" i="3"/>
  <c r="X52" i="3" s="1"/>
  <c r="M52" i="3"/>
  <c r="V52" i="3" s="1"/>
  <c r="J52" i="3"/>
  <c r="H52" i="3"/>
  <c r="G52" i="3"/>
  <c r="V51" i="3"/>
  <c r="S51" i="3"/>
  <c r="R51" i="3"/>
  <c r="Q51" i="3"/>
  <c r="P51" i="3"/>
  <c r="O51" i="3"/>
  <c r="U51" i="3" s="1"/>
  <c r="N51" i="3"/>
  <c r="W51" i="3" s="1"/>
  <c r="M51" i="3"/>
  <c r="J51" i="3"/>
  <c r="T51" i="3" s="1"/>
  <c r="H51" i="3"/>
  <c r="G51" i="3"/>
  <c r="R50" i="3"/>
  <c r="Q50" i="3"/>
  <c r="P50" i="3"/>
  <c r="O50" i="3"/>
  <c r="X50" i="3" s="1"/>
  <c r="N50" i="3"/>
  <c r="W50" i="3" s="1"/>
  <c r="M50" i="3"/>
  <c r="V50" i="3" s="1"/>
  <c r="J50" i="3"/>
  <c r="G50" i="3"/>
  <c r="X49" i="3"/>
  <c r="U49" i="3"/>
  <c r="T49" i="3"/>
  <c r="R49" i="3"/>
  <c r="Q49" i="3"/>
  <c r="P49" i="3"/>
  <c r="O49" i="3"/>
  <c r="N49" i="3"/>
  <c r="W49" i="3" s="1"/>
  <c r="M49" i="3"/>
  <c r="J49" i="3"/>
  <c r="G49" i="3"/>
  <c r="R48" i="3"/>
  <c r="Q48" i="3"/>
  <c r="P48" i="3"/>
  <c r="O48" i="3"/>
  <c r="N48" i="3"/>
  <c r="M48" i="3"/>
  <c r="H48" i="3" s="1"/>
  <c r="G48" i="3"/>
  <c r="W47" i="3"/>
  <c r="S47" i="3"/>
  <c r="R47" i="3"/>
  <c r="Q47" i="3"/>
  <c r="P47" i="3"/>
  <c r="O47" i="3"/>
  <c r="X47" i="3" s="1"/>
  <c r="N47" i="3"/>
  <c r="Q5" i="10" s="1"/>
  <c r="M47" i="3"/>
  <c r="V47" i="3" s="1"/>
  <c r="J47" i="3"/>
  <c r="Q4" i="10" s="1"/>
  <c r="Q6" i="10" s="1"/>
  <c r="R6" i="10" s="1"/>
  <c r="H47" i="3"/>
  <c r="G47" i="3"/>
  <c r="V46" i="3"/>
  <c r="T46" i="3"/>
  <c r="S46" i="3"/>
  <c r="R46" i="3"/>
  <c r="Q46" i="3"/>
  <c r="P46" i="3"/>
  <c r="O46" i="3"/>
  <c r="U46" i="3" s="1"/>
  <c r="N46" i="3"/>
  <c r="N5" i="10" s="1"/>
  <c r="O5" i="10" s="1"/>
  <c r="M46" i="3"/>
  <c r="H46" i="3"/>
  <c r="G46" i="3"/>
  <c r="X45" i="3"/>
  <c r="U45" i="3"/>
  <c r="R45" i="3"/>
  <c r="Q45" i="3"/>
  <c r="P45" i="3"/>
  <c r="O45" i="3"/>
  <c r="N45" i="3"/>
  <c r="M45" i="3"/>
  <c r="J45" i="3"/>
  <c r="T45" i="3" s="1"/>
  <c r="G45" i="3"/>
  <c r="W44" i="3"/>
  <c r="U44" i="3"/>
  <c r="R44" i="3"/>
  <c r="Q44" i="3"/>
  <c r="P44" i="3"/>
  <c r="O44" i="3"/>
  <c r="X44" i="3" s="1"/>
  <c r="N44" i="3"/>
  <c r="M44" i="3"/>
  <c r="V44" i="3" s="1"/>
  <c r="J44" i="3"/>
  <c r="T44" i="3" s="1"/>
  <c r="G44" i="3"/>
  <c r="V43" i="3"/>
  <c r="S43" i="3"/>
  <c r="R43" i="3"/>
  <c r="Q43" i="3"/>
  <c r="P43" i="3"/>
  <c r="O43" i="3"/>
  <c r="U43" i="3" s="1"/>
  <c r="N43" i="3"/>
  <c r="W43" i="3" s="1"/>
  <c r="M43" i="3"/>
  <c r="J43" i="3"/>
  <c r="T43" i="3" s="1"/>
  <c r="H43" i="3"/>
  <c r="G43" i="3"/>
  <c r="U42" i="3"/>
  <c r="R42" i="3"/>
  <c r="Q42" i="3"/>
  <c r="P42" i="3"/>
  <c r="O42" i="3"/>
  <c r="X42" i="3" s="1"/>
  <c r="N42" i="3"/>
  <c r="T42" i="3" s="1"/>
  <c r="M42" i="3"/>
  <c r="H42" i="3" s="1"/>
  <c r="G42" i="3"/>
  <c r="W41" i="3"/>
  <c r="U41" i="3"/>
  <c r="T41" i="3"/>
  <c r="R41" i="3"/>
  <c r="Q41" i="3"/>
  <c r="P41" i="3"/>
  <c r="O41" i="3"/>
  <c r="X41" i="3" s="1"/>
  <c r="N41" i="3"/>
  <c r="M41" i="3"/>
  <c r="V41" i="3" s="1"/>
  <c r="G41" i="3"/>
  <c r="E41" i="3"/>
  <c r="T57" i="10" s="1"/>
  <c r="V57" i="10" s="1"/>
  <c r="V40" i="3"/>
  <c r="S40" i="3"/>
  <c r="R40" i="3"/>
  <c r="Q40" i="3"/>
  <c r="P40" i="3"/>
  <c r="O40" i="3"/>
  <c r="U40" i="3" s="1"/>
  <c r="N40" i="3"/>
  <c r="W40" i="3" s="1"/>
  <c r="M40" i="3"/>
  <c r="H40" i="3"/>
  <c r="G40" i="3"/>
  <c r="X39" i="3"/>
  <c r="U39" i="3"/>
  <c r="T39" i="3"/>
  <c r="R39" i="3"/>
  <c r="Q39" i="3"/>
  <c r="P39" i="3"/>
  <c r="O39" i="3"/>
  <c r="N39" i="3"/>
  <c r="W39" i="3" s="1"/>
  <c r="M39" i="3"/>
  <c r="S39" i="3" s="1"/>
  <c r="H39" i="3"/>
  <c r="G39" i="3"/>
  <c r="V38" i="3"/>
  <c r="T38" i="3"/>
  <c r="S38" i="3"/>
  <c r="R38" i="3"/>
  <c r="Q38" i="3"/>
  <c r="P38" i="3"/>
  <c r="O38" i="3"/>
  <c r="U38" i="3" s="1"/>
  <c r="N38" i="3"/>
  <c r="W38" i="3" s="1"/>
  <c r="M38" i="3"/>
  <c r="H38" i="3"/>
  <c r="G38" i="3"/>
  <c r="X37" i="3"/>
  <c r="U37" i="3"/>
  <c r="T37" i="3"/>
  <c r="R37" i="3"/>
  <c r="Q37" i="3"/>
  <c r="P37" i="3"/>
  <c r="O37" i="3"/>
  <c r="N37" i="3"/>
  <c r="W37" i="3" s="1"/>
  <c r="M37" i="3"/>
  <c r="S37" i="3" s="1"/>
  <c r="D132" i="10" s="1"/>
  <c r="H37" i="3"/>
  <c r="G37" i="3"/>
  <c r="R36" i="3"/>
  <c r="Q36" i="3"/>
  <c r="P36" i="3"/>
  <c r="O36" i="3"/>
  <c r="N36" i="3"/>
  <c r="M36" i="3"/>
  <c r="H36" i="3"/>
  <c r="G36" i="3"/>
  <c r="V35" i="3"/>
  <c r="S35" i="3"/>
  <c r="R35" i="3"/>
  <c r="Q35" i="3"/>
  <c r="P35" i="3"/>
  <c r="O35" i="3"/>
  <c r="U35" i="3" s="1"/>
  <c r="N35" i="3"/>
  <c r="W35" i="3" s="1"/>
  <c r="M35" i="3"/>
  <c r="J35" i="3"/>
  <c r="T35" i="3" s="1"/>
  <c r="H35" i="3"/>
  <c r="G35" i="3"/>
  <c r="R34" i="3"/>
  <c r="Q34" i="3"/>
  <c r="P34" i="3"/>
  <c r="O34" i="3"/>
  <c r="X34" i="3" s="1"/>
  <c r="N34" i="3"/>
  <c r="T34" i="3" s="1"/>
  <c r="M34" i="3"/>
  <c r="H34" i="3" s="1"/>
  <c r="G34" i="3"/>
  <c r="W33" i="3"/>
  <c r="U33" i="3"/>
  <c r="T33" i="3"/>
  <c r="R33" i="3"/>
  <c r="Q33" i="3"/>
  <c r="P33" i="3"/>
  <c r="O33" i="3"/>
  <c r="X33" i="3" s="1"/>
  <c r="N33" i="3"/>
  <c r="M33" i="3"/>
  <c r="V33" i="3" s="1"/>
  <c r="G33" i="3"/>
  <c r="R32" i="3"/>
  <c r="Q32" i="3"/>
  <c r="P32" i="3"/>
  <c r="O32" i="3"/>
  <c r="X32" i="3" s="1"/>
  <c r="N32" i="3"/>
  <c r="T32" i="3" s="1"/>
  <c r="M32" i="3"/>
  <c r="H32" i="3" s="1"/>
  <c r="G32" i="3"/>
  <c r="R31" i="3"/>
  <c r="Q31" i="3"/>
  <c r="P31" i="3"/>
  <c r="O31" i="3"/>
  <c r="N31" i="3"/>
  <c r="M31" i="3"/>
  <c r="H31" i="3" s="1"/>
  <c r="J31" i="3"/>
  <c r="G31" i="3"/>
  <c r="X30" i="3"/>
  <c r="U30" i="3"/>
  <c r="R30" i="3"/>
  <c r="Q30" i="3"/>
  <c r="P30" i="3"/>
  <c r="O30" i="3"/>
  <c r="N30" i="3"/>
  <c r="W30" i="3" s="1"/>
  <c r="M30" i="3"/>
  <c r="J30" i="3"/>
  <c r="G30" i="3"/>
  <c r="W29" i="3"/>
  <c r="T29" i="3"/>
  <c r="S29" i="3"/>
  <c r="R29" i="3"/>
  <c r="Q29" i="3"/>
  <c r="P29" i="3"/>
  <c r="O29" i="3"/>
  <c r="X29" i="3" s="1"/>
  <c r="N29" i="3"/>
  <c r="M29" i="3"/>
  <c r="V29" i="3" s="1"/>
  <c r="G29" i="3"/>
  <c r="S28" i="3"/>
  <c r="R28" i="3"/>
  <c r="Q28" i="3"/>
  <c r="P28" i="3"/>
  <c r="O28" i="3"/>
  <c r="X28" i="3" s="1"/>
  <c r="N28" i="3"/>
  <c r="T28" i="3" s="1"/>
  <c r="M28" i="3"/>
  <c r="H28" i="3" s="1"/>
  <c r="G28" i="3"/>
  <c r="Z27" i="3"/>
  <c r="Q27" i="3" s="1"/>
  <c r="X27" i="3"/>
  <c r="U27" i="3"/>
  <c r="R27" i="3"/>
  <c r="P27" i="3"/>
  <c r="O27" i="3"/>
  <c r="M27" i="3"/>
  <c r="S27" i="3" s="1"/>
  <c r="G27" i="3"/>
  <c r="V26" i="3"/>
  <c r="T26" i="3"/>
  <c r="S26" i="3"/>
  <c r="R26" i="3"/>
  <c r="Q26" i="3"/>
  <c r="P26" i="3"/>
  <c r="O26" i="3"/>
  <c r="U26" i="3" s="1"/>
  <c r="N26" i="3"/>
  <c r="W26" i="3" s="1"/>
  <c r="M26" i="3"/>
  <c r="H26" i="3"/>
  <c r="G26" i="3"/>
  <c r="X25" i="3"/>
  <c r="U25" i="3"/>
  <c r="T25" i="3"/>
  <c r="R25" i="3"/>
  <c r="Q25" i="3"/>
  <c r="P25" i="3"/>
  <c r="O25" i="3"/>
  <c r="N25" i="3"/>
  <c r="W25" i="3" s="1"/>
  <c r="M25" i="3"/>
  <c r="S25" i="3" s="1"/>
  <c r="H25" i="3"/>
  <c r="G25" i="3"/>
  <c r="R24" i="3"/>
  <c r="Q24" i="3"/>
  <c r="P24" i="3"/>
  <c r="O24" i="3"/>
  <c r="N24" i="3"/>
  <c r="M24" i="3"/>
  <c r="G24" i="3"/>
  <c r="S23" i="3"/>
  <c r="R23" i="3"/>
  <c r="Q23" i="3"/>
  <c r="P23" i="3"/>
  <c r="O23" i="3"/>
  <c r="X23" i="3" s="1"/>
  <c r="N23" i="3"/>
  <c r="T23" i="3" s="1"/>
  <c r="M23" i="3"/>
  <c r="H23" i="3" s="1"/>
  <c r="G23" i="3"/>
  <c r="Z22" i="3"/>
  <c r="Q22" i="3" s="1"/>
  <c r="X22" i="3"/>
  <c r="U22" i="3"/>
  <c r="R22" i="3"/>
  <c r="P22" i="3"/>
  <c r="O22" i="3"/>
  <c r="M22" i="3"/>
  <c r="S22" i="3" s="1"/>
  <c r="G22" i="3"/>
  <c r="V21" i="3"/>
  <c r="T21" i="3"/>
  <c r="S21" i="3"/>
  <c r="R21" i="3"/>
  <c r="Q21" i="3"/>
  <c r="P21" i="3"/>
  <c r="O21" i="3"/>
  <c r="U21" i="3" s="1"/>
  <c r="N21" i="3"/>
  <c r="W21" i="3" s="1"/>
  <c r="M21" i="3"/>
  <c r="H21" i="3"/>
  <c r="G21" i="3"/>
  <c r="X20" i="3"/>
  <c r="U20" i="3"/>
  <c r="T20" i="3"/>
  <c r="R20" i="3"/>
  <c r="Q20" i="3"/>
  <c r="P20" i="3"/>
  <c r="O20" i="3"/>
  <c r="N20" i="3"/>
  <c r="W20" i="3" s="1"/>
  <c r="M20" i="3"/>
  <c r="S20" i="3" s="1"/>
  <c r="H20" i="3"/>
  <c r="G20" i="3"/>
  <c r="V19" i="3"/>
  <c r="T19" i="3"/>
  <c r="S19" i="3"/>
  <c r="R19" i="3"/>
  <c r="Q19" i="3"/>
  <c r="P19" i="3"/>
  <c r="O19" i="3"/>
  <c r="U19" i="3" s="1"/>
  <c r="N19" i="3"/>
  <c r="W19" i="3" s="1"/>
  <c r="M19" i="3"/>
  <c r="H19" i="3"/>
  <c r="G19" i="3"/>
  <c r="R18" i="3"/>
  <c r="Q18" i="3"/>
  <c r="P18" i="3"/>
  <c r="O18" i="3"/>
  <c r="N18" i="3"/>
  <c r="M18" i="3"/>
  <c r="H18" i="3"/>
  <c r="G18" i="3"/>
  <c r="X17" i="3"/>
  <c r="U17" i="3"/>
  <c r="R17" i="3"/>
  <c r="Q17" i="3"/>
  <c r="P17" i="3"/>
  <c r="O17" i="3"/>
  <c r="N17" i="3"/>
  <c r="M17" i="3"/>
  <c r="S17" i="3" s="1"/>
  <c r="J17" i="3"/>
  <c r="T17" i="3" s="1"/>
  <c r="S16" i="3"/>
  <c r="R16" i="3"/>
  <c r="Q16" i="3"/>
  <c r="P16" i="3"/>
  <c r="O16" i="3"/>
  <c r="X16" i="3" s="1"/>
  <c r="N16" i="3"/>
  <c r="W16" i="3" s="1"/>
  <c r="M16" i="3"/>
  <c r="V16" i="3" s="1"/>
  <c r="J16" i="3"/>
  <c r="T16" i="3" s="1"/>
  <c r="H16" i="3"/>
  <c r="G16" i="3"/>
  <c r="X15" i="3"/>
  <c r="U15" i="3"/>
  <c r="R15" i="3"/>
  <c r="Q15" i="3"/>
  <c r="P15" i="3"/>
  <c r="O15" i="3"/>
  <c r="N15" i="3"/>
  <c r="W15" i="3" s="1"/>
  <c r="M15" i="3"/>
  <c r="S15" i="3" s="1"/>
  <c r="D130" i="10" s="1"/>
  <c r="H15" i="3"/>
  <c r="G15" i="3"/>
  <c r="V14" i="3"/>
  <c r="S14" i="3"/>
  <c r="R14" i="3"/>
  <c r="Q14" i="3"/>
  <c r="P14" i="3"/>
  <c r="O14" i="3"/>
  <c r="U14" i="3" s="1"/>
  <c r="U4" i="3" s="1"/>
  <c r="N14" i="3"/>
  <c r="W14" i="3" s="1"/>
  <c r="M14" i="3"/>
  <c r="H14" i="3"/>
  <c r="G14" i="3"/>
  <c r="X13" i="3"/>
  <c r="U13" i="3"/>
  <c r="R13" i="3"/>
  <c r="Q13" i="3"/>
  <c r="P13" i="3"/>
  <c r="O13" i="3"/>
  <c r="N13" i="3"/>
  <c r="M13" i="3"/>
  <c r="S13" i="3" s="1"/>
  <c r="G13" i="3"/>
  <c r="BK12" i="3"/>
  <c r="R12" i="3" s="1"/>
  <c r="BJ12" i="3"/>
  <c r="Q12" i="3" s="1"/>
  <c r="BI12" i="3"/>
  <c r="BH12" i="3"/>
  <c r="BG12" i="3"/>
  <c r="BF12" i="3"/>
  <c r="BE12" i="3"/>
  <c r="BD12" i="3"/>
  <c r="BC12" i="3"/>
  <c r="BB12" i="3"/>
  <c r="BB3" i="3" s="1"/>
  <c r="BA12" i="3"/>
  <c r="AZ12" i="3"/>
  <c r="AY12" i="3"/>
  <c r="AX12" i="3"/>
  <c r="AW12" i="3"/>
  <c r="AV12" i="3"/>
  <c r="AU12" i="3"/>
  <c r="AT12" i="3"/>
  <c r="AT3" i="3" s="1"/>
  <c r="AS12" i="3"/>
  <c r="AR12" i="3"/>
  <c r="AQ12" i="3"/>
  <c r="AP12" i="3"/>
  <c r="AO12" i="3"/>
  <c r="AN12" i="3"/>
  <c r="AM12" i="3"/>
  <c r="AL12" i="3"/>
  <c r="AL3" i="3" s="1"/>
  <c r="AK12" i="3"/>
  <c r="AJ12" i="3"/>
  <c r="AI12" i="3"/>
  <c r="AH12" i="3"/>
  <c r="AG12" i="3"/>
  <c r="AF12" i="3"/>
  <c r="AE12" i="3"/>
  <c r="AD12" i="3"/>
  <c r="AD3" i="3" s="1"/>
  <c r="AC12" i="3"/>
  <c r="AB12" i="3"/>
  <c r="AA12" i="3"/>
  <c r="Z12" i="3"/>
  <c r="Y12" i="3"/>
  <c r="O12" i="3"/>
  <c r="X12" i="3" s="1"/>
  <c r="L12" i="3"/>
  <c r="K12" i="3"/>
  <c r="I12" i="3"/>
  <c r="H36" i="10" s="1"/>
  <c r="G12" i="3"/>
  <c r="F12" i="3"/>
  <c r="E12" i="3"/>
  <c r="C39" i="10" s="1"/>
  <c r="U11" i="3"/>
  <c r="R11" i="3"/>
  <c r="Q11" i="3"/>
  <c r="P11" i="3"/>
  <c r="O11" i="3"/>
  <c r="X11" i="3" s="1"/>
  <c r="N11" i="3"/>
  <c r="M11" i="3"/>
  <c r="H11" i="3" s="1"/>
  <c r="G11" i="3"/>
  <c r="W10" i="3"/>
  <c r="U10" i="3"/>
  <c r="T10" i="3"/>
  <c r="R10" i="3"/>
  <c r="Q10" i="3"/>
  <c r="P10" i="3"/>
  <c r="O10" i="3"/>
  <c r="X10" i="3" s="1"/>
  <c r="N10" i="3"/>
  <c r="M10" i="3"/>
  <c r="V10" i="3" s="1"/>
  <c r="H10" i="3"/>
  <c r="G10" i="3"/>
  <c r="U9" i="3"/>
  <c r="R9" i="3"/>
  <c r="Q9" i="3"/>
  <c r="P9" i="3"/>
  <c r="O9" i="3"/>
  <c r="X9" i="3" s="1"/>
  <c r="N9" i="3"/>
  <c r="T9" i="3" s="1"/>
  <c r="M9" i="3"/>
  <c r="H9" i="3" s="1"/>
  <c r="G9" i="3"/>
  <c r="W8" i="3"/>
  <c r="U8" i="3"/>
  <c r="T8" i="3"/>
  <c r="R8" i="3"/>
  <c r="Q8" i="3"/>
  <c r="P8" i="3"/>
  <c r="O8" i="3"/>
  <c r="X8" i="3" s="1"/>
  <c r="N8" i="3"/>
  <c r="Z9" i="10" s="1"/>
  <c r="AA9" i="10" s="1"/>
  <c r="M8" i="3"/>
  <c r="V8" i="3" s="1"/>
  <c r="H8" i="3"/>
  <c r="G8" i="3"/>
  <c r="U7" i="3"/>
  <c r="R7" i="3"/>
  <c r="Q7" i="3"/>
  <c r="P7" i="3"/>
  <c r="O7" i="3"/>
  <c r="X7" i="3" s="1"/>
  <c r="N7" i="3"/>
  <c r="T7" i="3" s="1"/>
  <c r="M7" i="3"/>
  <c r="H7" i="3" s="1"/>
  <c r="G7" i="3"/>
  <c r="W6" i="3"/>
  <c r="U6" i="3"/>
  <c r="T6" i="3"/>
  <c r="R6" i="3"/>
  <c r="Q6" i="3"/>
  <c r="P6" i="3"/>
  <c r="O6" i="3"/>
  <c r="X6" i="3" s="1"/>
  <c r="N6" i="3"/>
  <c r="Z6" i="10" s="1"/>
  <c r="AA6" i="10" s="1"/>
  <c r="M6" i="3"/>
  <c r="V6" i="3" s="1"/>
  <c r="H6" i="3"/>
  <c r="G6" i="3"/>
  <c r="R5" i="3"/>
  <c r="Q5" i="3"/>
  <c r="P5" i="3"/>
  <c r="O5" i="3"/>
  <c r="N5" i="3"/>
  <c r="M5" i="3"/>
  <c r="BK4" i="3"/>
  <c r="BJ4" i="3"/>
  <c r="BI4" i="3"/>
  <c r="BH4" i="3"/>
  <c r="BG4" i="3"/>
  <c r="BG3" i="3" s="1"/>
  <c r="BF4" i="3"/>
  <c r="BF3" i="3" s="1"/>
  <c r="BE4" i="3"/>
  <c r="BD4" i="3"/>
  <c r="BC4" i="3"/>
  <c r="BC3" i="3" s="1"/>
  <c r="BB4" i="3"/>
  <c r="BA4" i="3"/>
  <c r="AZ4" i="3"/>
  <c r="AY4" i="3"/>
  <c r="AY3" i="3" s="1"/>
  <c r="AX4" i="3"/>
  <c r="AW4" i="3"/>
  <c r="AV4" i="3"/>
  <c r="AU4" i="3"/>
  <c r="AU3" i="3" s="1"/>
  <c r="AT4" i="3"/>
  <c r="AS4" i="3"/>
  <c r="AR4" i="3"/>
  <c r="AQ4" i="3"/>
  <c r="AQ3" i="3" s="1"/>
  <c r="AP4" i="3"/>
  <c r="AP3" i="3" s="1"/>
  <c r="AO4" i="3"/>
  <c r="AN4" i="3"/>
  <c r="AM4" i="3"/>
  <c r="AM3" i="3" s="1"/>
  <c r="AL4" i="3"/>
  <c r="AK4" i="3"/>
  <c r="AJ4" i="3"/>
  <c r="AI4" i="3"/>
  <c r="AH4" i="3"/>
  <c r="AG4" i="3"/>
  <c r="AF4" i="3"/>
  <c r="AE4" i="3"/>
  <c r="AE3" i="3" s="1"/>
  <c r="AD4" i="3"/>
  <c r="AC4" i="3"/>
  <c r="AB4" i="3"/>
  <c r="AA4" i="3"/>
  <c r="AA3" i="3" s="1"/>
  <c r="Z4" i="3"/>
  <c r="Z3" i="3" s="1"/>
  <c r="Y4" i="3"/>
  <c r="X4" i="3"/>
  <c r="W4" i="3"/>
  <c r="S4" i="3"/>
  <c r="R4" i="3"/>
  <c r="O4" i="3"/>
  <c r="N4" i="3"/>
  <c r="M4" i="3"/>
  <c r="K35" i="10" s="1"/>
  <c r="L4" i="3"/>
  <c r="L192" i="3" s="1"/>
  <c r="J4" i="3"/>
  <c r="I4" i="3"/>
  <c r="G4" i="3"/>
  <c r="F4" i="3"/>
  <c r="E4" i="3"/>
  <c r="BE3" i="3"/>
  <c r="BA3" i="3"/>
  <c r="AX3" i="3"/>
  <c r="AW3" i="3"/>
  <c r="AS3" i="3"/>
  <c r="AO3" i="3"/>
  <c r="AK3" i="3"/>
  <c r="AG3" i="3"/>
  <c r="AC3" i="3"/>
  <c r="Y3" i="3"/>
  <c r="L3" i="3"/>
  <c r="E3" i="3"/>
  <c r="F94" i="2"/>
  <c r="F91" i="2" s="1"/>
  <c r="H91" i="2"/>
  <c r="G91" i="2"/>
  <c r="E91" i="2"/>
  <c r="D91" i="2"/>
  <c r="C91" i="2"/>
  <c r="I86" i="2"/>
  <c r="F85" i="2"/>
  <c r="F76" i="2" s="1"/>
  <c r="F6" i="2" s="1"/>
  <c r="H76" i="2"/>
  <c r="G76" i="2"/>
  <c r="E76" i="2"/>
  <c r="D76" i="2"/>
  <c r="C76" i="2"/>
  <c r="H59" i="2"/>
  <c r="G59" i="2"/>
  <c r="F59" i="2"/>
  <c r="E59" i="2"/>
  <c r="D59" i="2"/>
  <c r="C59" i="2"/>
  <c r="C35" i="2"/>
  <c r="C32" i="2"/>
  <c r="C31" i="2"/>
  <c r="C17" i="2"/>
  <c r="C14" i="2" s="1"/>
  <c r="H14" i="2"/>
  <c r="G14" i="2"/>
  <c r="F14" i="2"/>
  <c r="E14" i="2"/>
  <c r="E6" i="2" s="1"/>
  <c r="D14" i="2"/>
  <c r="I9" i="2"/>
  <c r="G7" i="2"/>
  <c r="F7" i="2"/>
  <c r="D7" i="2"/>
  <c r="D6" i="2" s="1"/>
  <c r="J6" i="2" s="1"/>
  <c r="C7" i="2"/>
  <c r="H6" i="2"/>
  <c r="I11" i="2" l="1"/>
  <c r="I10" i="2"/>
  <c r="BH3" i="3"/>
  <c r="C6" i="2"/>
  <c r="I6" i="2" s="1"/>
  <c r="Z5" i="10"/>
  <c r="AA5" i="10" s="1"/>
  <c r="W13" i="3"/>
  <c r="V15" i="3"/>
  <c r="C38" i="10"/>
  <c r="C43" i="10" s="1"/>
  <c r="F36" i="10" s="1"/>
  <c r="E190" i="3"/>
  <c r="H4" i="3"/>
  <c r="W17" i="3"/>
  <c r="V20" i="3"/>
  <c r="H22" i="3"/>
  <c r="V25" i="3"/>
  <c r="H27" i="3"/>
  <c r="H29" i="3"/>
  <c r="S32" i="3"/>
  <c r="S34" i="3"/>
  <c r="T40" i="3"/>
  <c r="W46" i="3"/>
  <c r="U52" i="3"/>
  <c r="T64" i="3"/>
  <c r="J159" i="3"/>
  <c r="AB159" i="3"/>
  <c r="AB3" i="3" s="1"/>
  <c r="AJ159" i="3"/>
  <c r="AJ3" i="3" s="1"/>
  <c r="AR159" i="3"/>
  <c r="AR3" i="3" s="1"/>
  <c r="AZ159" i="3"/>
  <c r="AZ3" i="3" s="1"/>
  <c r="BH159" i="3"/>
  <c r="BF96" i="4"/>
  <c r="BF3" i="4" s="1"/>
  <c r="D135" i="10"/>
  <c r="G6" i="2"/>
  <c r="F190" i="3"/>
  <c r="P4" i="3"/>
  <c r="S7" i="3"/>
  <c r="S9" i="3"/>
  <c r="S11" i="3"/>
  <c r="J12" i="3"/>
  <c r="J3" i="3" s="1"/>
  <c r="P12" i="3"/>
  <c r="T14" i="3"/>
  <c r="T4" i="3" s="1"/>
  <c r="V22" i="3"/>
  <c r="V27" i="3"/>
  <c r="U29" i="3"/>
  <c r="U32" i="3"/>
  <c r="U34" i="3"/>
  <c r="X35" i="3"/>
  <c r="S42" i="3"/>
  <c r="D134" i="10" s="1"/>
  <c r="X46" i="3"/>
  <c r="S49" i="3"/>
  <c r="H49" i="3"/>
  <c r="V49" i="3"/>
  <c r="W52" i="3"/>
  <c r="T56" i="3"/>
  <c r="T58" i="3"/>
  <c r="V66" i="3"/>
  <c r="S66" i="3"/>
  <c r="G68" i="3"/>
  <c r="U77" i="3"/>
  <c r="S145" i="3"/>
  <c r="N22" i="3"/>
  <c r="N27" i="3"/>
  <c r="V32" i="3"/>
  <c r="V34" i="3"/>
  <c r="X38" i="3"/>
  <c r="X43" i="3"/>
  <c r="M77" i="3"/>
  <c r="V78" i="3"/>
  <c r="H78" i="3"/>
  <c r="W87" i="3"/>
  <c r="T87" i="3"/>
  <c r="T84" i="3" s="1"/>
  <c r="P96" i="3"/>
  <c r="Q160" i="3"/>
  <c r="BJ159" i="3"/>
  <c r="X169" i="3"/>
  <c r="O168" i="3"/>
  <c r="X168" i="3" s="1"/>
  <c r="T23" i="4"/>
  <c r="W23" i="4"/>
  <c r="X40" i="3"/>
  <c r="S45" i="3"/>
  <c r="H45" i="3"/>
  <c r="N68" i="3"/>
  <c r="W70" i="3"/>
  <c r="H79" i="3"/>
  <c r="V79" i="3"/>
  <c r="T81" i="3"/>
  <c r="N80" i="3"/>
  <c r="W80" i="3" s="1"/>
  <c r="W81" i="3"/>
  <c r="U84" i="3"/>
  <c r="U89" i="3"/>
  <c r="P160" i="3"/>
  <c r="R168" i="3"/>
  <c r="BK159" i="3"/>
  <c r="AC67" i="4"/>
  <c r="Q68" i="4"/>
  <c r="H35" i="10"/>
  <c r="V7" i="3"/>
  <c r="V9" i="3"/>
  <c r="V11" i="3"/>
  <c r="U16" i="3"/>
  <c r="W32" i="3"/>
  <c r="W34" i="3"/>
  <c r="V42" i="3"/>
  <c r="C5" i="10"/>
  <c r="W7" i="3"/>
  <c r="W9" i="3"/>
  <c r="Z12" i="10"/>
  <c r="T11" i="3"/>
  <c r="W11" i="3"/>
  <c r="M12" i="3"/>
  <c r="T13" i="3"/>
  <c r="X14" i="3"/>
  <c r="U23" i="3"/>
  <c r="U28" i="3"/>
  <c r="T30" i="3"/>
  <c r="S33" i="3"/>
  <c r="V37" i="3"/>
  <c r="W42" i="3"/>
  <c r="H44" i="3"/>
  <c r="S44" i="3"/>
  <c r="D139" i="10" s="1"/>
  <c r="W45" i="3"/>
  <c r="T47" i="3"/>
  <c r="H50" i="3"/>
  <c r="S50" i="3"/>
  <c r="Q52" i="3"/>
  <c r="T55" i="3"/>
  <c r="T57" i="3"/>
  <c r="X58" i="3"/>
  <c r="T63" i="3"/>
  <c r="H37" i="10"/>
  <c r="G67" i="3"/>
  <c r="W75" i="3"/>
  <c r="T75" i="3"/>
  <c r="P84" i="3"/>
  <c r="H89" i="3"/>
  <c r="V89" i="3"/>
  <c r="Q96" i="3"/>
  <c r="R96" i="3"/>
  <c r="R160" i="3"/>
  <c r="AF159" i="3"/>
  <c r="AF3" i="3" s="1"/>
  <c r="AN159" i="3"/>
  <c r="AN3" i="3" s="1"/>
  <c r="AV159" i="3"/>
  <c r="AV3" i="3" s="1"/>
  <c r="BD159" i="3"/>
  <c r="BD3" i="3" s="1"/>
  <c r="S161" i="3"/>
  <c r="S160" i="3" s="1"/>
  <c r="W20" i="4"/>
  <c r="T20" i="4"/>
  <c r="V45" i="3"/>
  <c r="F3" i="3"/>
  <c r="F196" i="3"/>
  <c r="H196" i="3" s="1"/>
  <c r="F192" i="3"/>
  <c r="H192" i="3" s="1"/>
  <c r="V4" i="3"/>
  <c r="Q4" i="3"/>
  <c r="S6" i="3"/>
  <c r="S8" i="3"/>
  <c r="S10" i="3"/>
  <c r="H13" i="3"/>
  <c r="T15" i="3"/>
  <c r="X19" i="3"/>
  <c r="V23" i="3"/>
  <c r="V28" i="3"/>
  <c r="H33" i="3"/>
  <c r="V39" i="3"/>
  <c r="S41" i="3"/>
  <c r="U47" i="3"/>
  <c r="T50" i="3"/>
  <c r="U50" i="3"/>
  <c r="X51" i="3"/>
  <c r="H57" i="3"/>
  <c r="T59" i="3"/>
  <c r="H68" i="3"/>
  <c r="V68" i="3"/>
  <c r="BI67" i="3"/>
  <c r="P68" i="3"/>
  <c r="T74" i="3"/>
  <c r="W77" i="3"/>
  <c r="P80" i="3"/>
  <c r="T114" i="3"/>
  <c r="W120" i="3"/>
  <c r="N119" i="3"/>
  <c r="W119" i="3" s="1"/>
  <c r="T165" i="3"/>
  <c r="AN3" i="4"/>
  <c r="AV3" i="4"/>
  <c r="BD3" i="4"/>
  <c r="BK3" i="3"/>
  <c r="V13" i="3"/>
  <c r="X21" i="3"/>
  <c r="W23" i="3"/>
  <c r="X26" i="3"/>
  <c r="W28" i="3"/>
  <c r="S30" i="3"/>
  <c r="S12" i="3" s="1"/>
  <c r="H30" i="3"/>
  <c r="V30" i="3"/>
  <c r="H41" i="3"/>
  <c r="V57" i="3"/>
  <c r="Q68" i="3"/>
  <c r="Q84" i="3"/>
  <c r="H39" i="10"/>
  <c r="G159" i="3"/>
  <c r="AI159" i="3"/>
  <c r="AI3" i="3" s="1"/>
  <c r="V161" i="3"/>
  <c r="M160" i="3"/>
  <c r="H161" i="3"/>
  <c r="BA3" i="4"/>
  <c r="T27" i="4"/>
  <c r="W27" i="4"/>
  <c r="V17" i="3"/>
  <c r="X63" i="3"/>
  <c r="W65" i="3"/>
  <c r="T65" i="3"/>
  <c r="R68" i="3"/>
  <c r="W71" i="3"/>
  <c r="T71" i="3"/>
  <c r="T68" i="3" s="1"/>
  <c r="R77" i="3"/>
  <c r="Q77" i="3"/>
  <c r="R80" i="3"/>
  <c r="N84" i="3"/>
  <c r="W84" i="3" s="1"/>
  <c r="U145" i="3"/>
  <c r="K159" i="3"/>
  <c r="K3" i="3" s="1"/>
  <c r="BK67" i="3"/>
  <c r="R67" i="3" s="1"/>
  <c r="S72" i="3"/>
  <c r="S68" i="3" s="1"/>
  <c r="S67" i="3" s="1"/>
  <c r="U73" i="3"/>
  <c r="U68" i="3" s="1"/>
  <c r="U67" i="3" s="1"/>
  <c r="S76" i="3"/>
  <c r="U73" i="10"/>
  <c r="V73" i="10" s="1"/>
  <c r="AD26" i="10"/>
  <c r="T78" i="3"/>
  <c r="T77" i="3" s="1"/>
  <c r="U81" i="3"/>
  <c r="U80" i="3" s="1"/>
  <c r="W82" i="3"/>
  <c r="M84" i="3"/>
  <c r="X85" i="3"/>
  <c r="H87" i="3"/>
  <c r="U88" i="3"/>
  <c r="S94" i="3"/>
  <c r="S89" i="3" s="1"/>
  <c r="U95" i="3"/>
  <c r="N97" i="3"/>
  <c r="V97" i="3"/>
  <c r="S99" i="3"/>
  <c r="U100" i="3"/>
  <c r="U97" i="3" s="1"/>
  <c r="W101" i="3"/>
  <c r="S103" i="3"/>
  <c r="V104" i="3"/>
  <c r="X105" i="3"/>
  <c r="H107" i="3"/>
  <c r="T107" i="3"/>
  <c r="V108" i="3"/>
  <c r="X109" i="3"/>
  <c r="H111" i="3"/>
  <c r="T111" i="3"/>
  <c r="V112" i="3"/>
  <c r="X113" i="3"/>
  <c r="M114" i="3"/>
  <c r="X115" i="3"/>
  <c r="W118" i="3"/>
  <c r="P120" i="3"/>
  <c r="P119" i="3" s="1"/>
  <c r="S121" i="3"/>
  <c r="S120" i="3" s="1"/>
  <c r="U122" i="3"/>
  <c r="W123" i="3"/>
  <c r="H126" i="3"/>
  <c r="T126" i="3"/>
  <c r="V127" i="3"/>
  <c r="X129" i="3"/>
  <c r="S133" i="3"/>
  <c r="S130" i="3" s="1"/>
  <c r="U134" i="3"/>
  <c r="U130" i="3" s="1"/>
  <c r="V137" i="3"/>
  <c r="V136" i="3" s="1"/>
  <c r="C7" i="10"/>
  <c r="E7" i="10" s="1"/>
  <c r="K7" i="10"/>
  <c r="N140" i="3"/>
  <c r="S142" i="3"/>
  <c r="S140" i="3" s="1"/>
  <c r="U143" i="3"/>
  <c r="U140" i="3" s="1"/>
  <c r="H146" i="3"/>
  <c r="T146" i="3"/>
  <c r="T145" i="3" s="1"/>
  <c r="V147" i="3"/>
  <c r="S152" i="3"/>
  <c r="S150" i="3" s="1"/>
  <c r="U153" i="3"/>
  <c r="U150" i="3" s="1"/>
  <c r="H155" i="3"/>
  <c r="T155" i="3"/>
  <c r="V156" i="3"/>
  <c r="BI159" i="3"/>
  <c r="G161" i="3"/>
  <c r="O161" i="3"/>
  <c r="W161" i="3"/>
  <c r="H163" i="3"/>
  <c r="T163" i="3"/>
  <c r="T161" i="3" s="1"/>
  <c r="T160" i="3" s="1"/>
  <c r="V164" i="3"/>
  <c r="U166" i="3"/>
  <c r="U165" i="3" s="1"/>
  <c r="Q169" i="3"/>
  <c r="X172" i="3"/>
  <c r="H174" i="3"/>
  <c r="T174" i="3"/>
  <c r="T169" i="3" s="1"/>
  <c r="T168" i="3" s="1"/>
  <c r="V175" i="3"/>
  <c r="R176" i="3"/>
  <c r="U177" i="3"/>
  <c r="U176" i="3" s="1"/>
  <c r="S179" i="3"/>
  <c r="S176" i="3" s="1"/>
  <c r="S181" i="3"/>
  <c r="U182" i="3"/>
  <c r="H184" i="3"/>
  <c r="T184" i="3"/>
  <c r="T183" i="3" s="1"/>
  <c r="H187" i="3"/>
  <c r="T187" i="3"/>
  <c r="P4" i="4"/>
  <c r="U6" i="4"/>
  <c r="S9" i="4"/>
  <c r="U10" i="4"/>
  <c r="V13" i="4"/>
  <c r="H16" i="4"/>
  <c r="S16" i="4"/>
  <c r="S12" i="4" s="1"/>
  <c r="N18" i="4"/>
  <c r="S21" i="4"/>
  <c r="U22" i="4"/>
  <c r="V23" i="4"/>
  <c r="H26" i="4"/>
  <c r="T26" i="4"/>
  <c r="V27" i="4"/>
  <c r="H31" i="4"/>
  <c r="S31" i="4"/>
  <c r="U32" i="4"/>
  <c r="S36" i="4"/>
  <c r="U37" i="4"/>
  <c r="S40" i="4"/>
  <c r="H41" i="4"/>
  <c r="T41" i="4"/>
  <c r="U42" i="4"/>
  <c r="U44" i="4"/>
  <c r="U47" i="4"/>
  <c r="S53" i="4"/>
  <c r="S55" i="4"/>
  <c r="V58" i="4"/>
  <c r="H60" i="4"/>
  <c r="T64" i="4"/>
  <c r="R68" i="4"/>
  <c r="V70" i="4"/>
  <c r="H72" i="4"/>
  <c r="H74" i="4"/>
  <c r="U74" i="4"/>
  <c r="V79" i="4"/>
  <c r="V80" i="4"/>
  <c r="H84" i="4"/>
  <c r="X89" i="4"/>
  <c r="U104" i="4"/>
  <c r="X104" i="4"/>
  <c r="V105" i="4"/>
  <c r="H105" i="4"/>
  <c r="S105" i="4"/>
  <c r="X110" i="4"/>
  <c r="U110" i="4"/>
  <c r="S111" i="4"/>
  <c r="V111" i="4"/>
  <c r="H111" i="4"/>
  <c r="U114" i="4"/>
  <c r="U121" i="4"/>
  <c r="O120" i="4"/>
  <c r="X121" i="4"/>
  <c r="V122" i="4"/>
  <c r="H122" i="4"/>
  <c r="S122" i="4"/>
  <c r="S120" i="4" s="1"/>
  <c r="T136" i="4"/>
  <c r="X141" i="4"/>
  <c r="X140" i="4" s="1"/>
  <c r="U141" i="4"/>
  <c r="O140" i="4"/>
  <c r="S142" i="4"/>
  <c r="M140" i="4"/>
  <c r="H140" i="4" s="1"/>
  <c r="V142" i="4"/>
  <c r="H142" i="4"/>
  <c r="BF159" i="4"/>
  <c r="AK159" i="4"/>
  <c r="AS159" i="4"/>
  <c r="BA159" i="4"/>
  <c r="P160" i="4"/>
  <c r="T169" i="4"/>
  <c r="T168" i="4" s="1"/>
  <c r="Q176" i="4"/>
  <c r="T35" i="5"/>
  <c r="W48" i="5"/>
  <c r="T48" i="5"/>
  <c r="Y10" i="10"/>
  <c r="H10" i="10"/>
  <c r="T16" i="4"/>
  <c r="X18" i="4"/>
  <c r="V60" i="4"/>
  <c r="W62" i="4"/>
  <c r="M67" i="4"/>
  <c r="V68" i="4"/>
  <c r="W70" i="4"/>
  <c r="V72" i="4"/>
  <c r="W79" i="4"/>
  <c r="T80" i="4"/>
  <c r="X82" i="4"/>
  <c r="X85" i="4"/>
  <c r="P89" i="4"/>
  <c r="H97" i="4"/>
  <c r="V97" i="4"/>
  <c r="AC96" i="4"/>
  <c r="BI96" i="4"/>
  <c r="R120" i="4"/>
  <c r="AJ119" i="4"/>
  <c r="AJ96" i="4" s="1"/>
  <c r="AJ3" i="4" s="1"/>
  <c r="V131" i="4"/>
  <c r="V130" i="4" s="1"/>
  <c r="H131" i="4"/>
  <c r="S131" i="4"/>
  <c r="M130" i="4"/>
  <c r="H130" i="4" s="1"/>
  <c r="G136" i="4"/>
  <c r="G119" i="4" s="1"/>
  <c r="I119" i="4"/>
  <c r="I96" i="4" s="1"/>
  <c r="Q145" i="4"/>
  <c r="BJ159" i="4"/>
  <c r="BJ3" i="4" s="1"/>
  <c r="Q160" i="4"/>
  <c r="Q165" i="4"/>
  <c r="AC168" i="4"/>
  <c r="Q168" i="4" s="1"/>
  <c r="Q169" i="4"/>
  <c r="BI168" i="4"/>
  <c r="P168" i="4" s="1"/>
  <c r="P169" i="4"/>
  <c r="U80" i="5"/>
  <c r="O84" i="3"/>
  <c r="X84" i="3" s="1"/>
  <c r="V87" i="3"/>
  <c r="W88" i="3"/>
  <c r="W95" i="3"/>
  <c r="H97" i="3"/>
  <c r="P97" i="3"/>
  <c r="X97" i="3"/>
  <c r="W100" i="3"/>
  <c r="X104" i="3"/>
  <c r="V107" i="3"/>
  <c r="X108" i="3"/>
  <c r="V111" i="3"/>
  <c r="X112" i="3"/>
  <c r="O114" i="3"/>
  <c r="X114" i="3" s="1"/>
  <c r="R120" i="3"/>
  <c r="R119" i="3" s="1"/>
  <c r="W122" i="3"/>
  <c r="V126" i="3"/>
  <c r="X127" i="3"/>
  <c r="N130" i="3"/>
  <c r="W134" i="3"/>
  <c r="X137" i="3"/>
  <c r="X136" i="3" s="1"/>
  <c r="W143" i="3"/>
  <c r="V146" i="3"/>
  <c r="X147" i="3"/>
  <c r="N150" i="3"/>
  <c r="W150" i="3" s="1"/>
  <c r="V150" i="3"/>
  <c r="W153" i="3"/>
  <c r="V155" i="3"/>
  <c r="X156" i="3"/>
  <c r="Q161" i="3"/>
  <c r="V163" i="3"/>
  <c r="X164" i="3"/>
  <c r="W166" i="3"/>
  <c r="V174" i="3"/>
  <c r="X175" i="3"/>
  <c r="W177" i="3"/>
  <c r="W182" i="3"/>
  <c r="V184" i="3"/>
  <c r="V187" i="3"/>
  <c r="R4" i="4"/>
  <c r="W6" i="4"/>
  <c r="W10" i="4"/>
  <c r="M12" i="4"/>
  <c r="X13" i="4"/>
  <c r="V17" i="4"/>
  <c r="W22" i="4"/>
  <c r="X23" i="4"/>
  <c r="V26" i="4"/>
  <c r="X27" i="4"/>
  <c r="W32" i="4"/>
  <c r="W37" i="4"/>
  <c r="V41" i="4"/>
  <c r="W42" i="4"/>
  <c r="X43" i="4"/>
  <c r="X50" i="4"/>
  <c r="X62" i="4"/>
  <c r="O68" i="4"/>
  <c r="N72" i="4"/>
  <c r="N80" i="4"/>
  <c r="W80" i="4" s="1"/>
  <c r="H81" i="4"/>
  <c r="T83" i="4"/>
  <c r="U86" i="4"/>
  <c r="Q87" i="4"/>
  <c r="X97" i="4"/>
  <c r="U112" i="4"/>
  <c r="X112" i="4"/>
  <c r="V113" i="4"/>
  <c r="H113" i="4"/>
  <c r="S113" i="4"/>
  <c r="V115" i="4"/>
  <c r="H115" i="4"/>
  <c r="S115" i="4"/>
  <c r="S114" i="4" s="1"/>
  <c r="M114" i="4"/>
  <c r="S136" i="4"/>
  <c r="U143" i="4"/>
  <c r="X143" i="4"/>
  <c r="P154" i="4"/>
  <c r="X160" i="4"/>
  <c r="BK159" i="4"/>
  <c r="R160" i="4"/>
  <c r="P165" i="4"/>
  <c r="V169" i="4"/>
  <c r="H169" i="4"/>
  <c r="T43" i="5"/>
  <c r="T49" i="5"/>
  <c r="O68" i="3"/>
  <c r="T83" i="3"/>
  <c r="S85" i="3"/>
  <c r="S84" i="3" s="1"/>
  <c r="U86" i="3"/>
  <c r="T91" i="3"/>
  <c r="T89" i="3" s="1"/>
  <c r="V94" i="3"/>
  <c r="X95" i="3"/>
  <c r="Q97" i="3"/>
  <c r="T98" i="3"/>
  <c r="T97" i="3" s="1"/>
  <c r="T102" i="3"/>
  <c r="S105" i="3"/>
  <c r="U106" i="3"/>
  <c r="S109" i="3"/>
  <c r="U110" i="3"/>
  <c r="S113" i="3"/>
  <c r="G114" i="3"/>
  <c r="S115" i="3"/>
  <c r="S114" i="3" s="1"/>
  <c r="U116" i="3"/>
  <c r="U114" i="3" s="1"/>
  <c r="T124" i="3"/>
  <c r="T120" i="3" s="1"/>
  <c r="U125" i="3"/>
  <c r="S129" i="3"/>
  <c r="O130" i="3"/>
  <c r="T132" i="3"/>
  <c r="T130" i="3" s="1"/>
  <c r="S138" i="3"/>
  <c r="S136" i="3" s="1"/>
  <c r="U139" i="3"/>
  <c r="U136" i="3" s="1"/>
  <c r="T141" i="3"/>
  <c r="T140" i="3" s="1"/>
  <c r="S149" i="3"/>
  <c r="O150" i="3"/>
  <c r="X150" i="3" s="1"/>
  <c r="T158" i="3"/>
  <c r="R161" i="3"/>
  <c r="U162" i="3"/>
  <c r="U161" i="3" s="1"/>
  <c r="S172" i="3"/>
  <c r="S169" i="3" s="1"/>
  <c r="U173" i="3"/>
  <c r="U169" i="3" s="1"/>
  <c r="U168" i="3" s="1"/>
  <c r="M176" i="3"/>
  <c r="S185" i="3"/>
  <c r="S183" i="3" s="1"/>
  <c r="U186" i="3"/>
  <c r="U183" i="3" s="1"/>
  <c r="J192" i="4"/>
  <c r="T8" i="4"/>
  <c r="S14" i="4"/>
  <c r="S4" i="4" s="1"/>
  <c r="U15" i="4"/>
  <c r="S19" i="4"/>
  <c r="U20" i="4"/>
  <c r="S24" i="4"/>
  <c r="U25" i="4"/>
  <c r="T29" i="4"/>
  <c r="U30" i="4"/>
  <c r="T34" i="4"/>
  <c r="U35" i="4"/>
  <c r="T39" i="4"/>
  <c r="X49" i="4"/>
  <c r="U52" i="4"/>
  <c r="T59" i="4"/>
  <c r="X64" i="4"/>
  <c r="G68" i="4"/>
  <c r="P68" i="4"/>
  <c r="T71" i="4"/>
  <c r="S73" i="4"/>
  <c r="S68" i="4" s="1"/>
  <c r="N77" i="4"/>
  <c r="W77" i="4" s="1"/>
  <c r="O80" i="4"/>
  <c r="X80" i="4" s="1"/>
  <c r="V81" i="4"/>
  <c r="V86" i="4"/>
  <c r="S88" i="4"/>
  <c r="R89" i="4"/>
  <c r="BK96" i="4"/>
  <c r="R96" i="4" s="1"/>
  <c r="R97" i="4"/>
  <c r="W102" i="4"/>
  <c r="T102" i="4"/>
  <c r="X106" i="4"/>
  <c r="U106" i="4"/>
  <c r="S107" i="4"/>
  <c r="V107" i="4"/>
  <c r="H107" i="4"/>
  <c r="Q128" i="4"/>
  <c r="AC120" i="4"/>
  <c r="AC119" i="4" s="1"/>
  <c r="O130" i="4"/>
  <c r="R136" i="4"/>
  <c r="N136" i="4"/>
  <c r="V154" i="4"/>
  <c r="H154" i="4"/>
  <c r="O168" i="4"/>
  <c r="X168" i="4" s="1"/>
  <c r="R168" i="4"/>
  <c r="S176" i="4"/>
  <c r="R67" i="5"/>
  <c r="R5" i="10"/>
  <c r="X78" i="3"/>
  <c r="V74" i="10"/>
  <c r="V80" i="3"/>
  <c r="C133" i="10"/>
  <c r="U75" i="10"/>
  <c r="V75" i="10" s="1"/>
  <c r="H85" i="3"/>
  <c r="R97" i="3"/>
  <c r="H105" i="3"/>
  <c r="H109" i="3"/>
  <c r="H113" i="3"/>
  <c r="H115" i="3"/>
  <c r="W121" i="3"/>
  <c r="H129" i="3"/>
  <c r="O136" i="3"/>
  <c r="H138" i="3"/>
  <c r="Y12" i="10"/>
  <c r="H12" i="10"/>
  <c r="M145" i="3"/>
  <c r="X146" i="3"/>
  <c r="H149" i="3"/>
  <c r="M154" i="3"/>
  <c r="X155" i="3"/>
  <c r="V162" i="3"/>
  <c r="N165" i="3"/>
  <c r="W165" i="3" s="1"/>
  <c r="V165" i="3"/>
  <c r="M169" i="3"/>
  <c r="H172" i="3"/>
  <c r="N176" i="3"/>
  <c r="W176" i="3" s="1"/>
  <c r="M183" i="3"/>
  <c r="X184" i="3"/>
  <c r="L192" i="4"/>
  <c r="O12" i="4"/>
  <c r="H14" i="4"/>
  <c r="S18" i="4"/>
  <c r="H19" i="4"/>
  <c r="G44" i="4"/>
  <c r="T45" i="4"/>
  <c r="X46" i="4"/>
  <c r="V48" i="4"/>
  <c r="H51" i="4"/>
  <c r="T51" i="4"/>
  <c r="S54" i="4"/>
  <c r="S56" i="4"/>
  <c r="U61" i="4"/>
  <c r="H63" i="4"/>
  <c r="T65" i="4"/>
  <c r="X66" i="4"/>
  <c r="H68" i="4"/>
  <c r="U73" i="4"/>
  <c r="U68" i="4" s="1"/>
  <c r="Q74" i="4"/>
  <c r="T75" i="4"/>
  <c r="X76" i="4"/>
  <c r="V83" i="4"/>
  <c r="W86" i="4"/>
  <c r="S87" i="4"/>
  <c r="S84" i="4" s="1"/>
  <c r="H88" i="4"/>
  <c r="G97" i="4"/>
  <c r="G114" i="4"/>
  <c r="O114" i="4"/>
  <c r="X114" i="4" s="1"/>
  <c r="P120" i="4"/>
  <c r="X123" i="4"/>
  <c r="U123" i="4"/>
  <c r="S124" i="4"/>
  <c r="V124" i="4"/>
  <c r="H124" i="4"/>
  <c r="P130" i="4"/>
  <c r="S140" i="4"/>
  <c r="S146" i="4"/>
  <c r="M145" i="4"/>
  <c r="V146" i="4"/>
  <c r="H146" i="4"/>
  <c r="Q150" i="4"/>
  <c r="R154" i="4"/>
  <c r="Z159" i="4"/>
  <c r="F3" i="5"/>
  <c r="AW3" i="5"/>
  <c r="BE3" i="5"/>
  <c r="N89" i="3"/>
  <c r="W89" i="3" s="1"/>
  <c r="S104" i="3"/>
  <c r="S108" i="3"/>
  <c r="S112" i="3"/>
  <c r="D138" i="10" s="1"/>
  <c r="AA10" i="10"/>
  <c r="K4" i="10"/>
  <c r="H11" i="10"/>
  <c r="H4" i="10" s="1"/>
  <c r="M120" i="3"/>
  <c r="S127" i="3"/>
  <c r="W48" i="4"/>
  <c r="X57" i="4"/>
  <c r="V63" i="4"/>
  <c r="X69" i="4"/>
  <c r="V73" i="4"/>
  <c r="T87" i="4"/>
  <c r="T84" i="4" s="1"/>
  <c r="T89" i="4"/>
  <c r="T100" i="4"/>
  <c r="W100" i="4"/>
  <c r="U108" i="4"/>
  <c r="X108" i="4"/>
  <c r="V109" i="4"/>
  <c r="H109" i="4"/>
  <c r="S109" i="4"/>
  <c r="X116" i="4"/>
  <c r="U116" i="4"/>
  <c r="W127" i="4"/>
  <c r="T127" i="4"/>
  <c r="X132" i="4"/>
  <c r="U132" i="4"/>
  <c r="S133" i="4"/>
  <c r="V133" i="4"/>
  <c r="H133" i="4"/>
  <c r="BI119" i="4"/>
  <c r="P136" i="4"/>
  <c r="P145" i="4"/>
  <c r="U150" i="4"/>
  <c r="AD160" i="4"/>
  <c r="AD159" i="4" s="1"/>
  <c r="AD3" i="4" s="1"/>
  <c r="G160" i="4"/>
  <c r="W27" i="5"/>
  <c r="T27" i="5"/>
  <c r="BH3" i="5"/>
  <c r="I119" i="3"/>
  <c r="Z11" i="10" s="1"/>
  <c r="AA11" i="10" s="1"/>
  <c r="H13" i="10"/>
  <c r="Y35" i="10"/>
  <c r="AA35" i="10" s="1"/>
  <c r="AH168" i="3"/>
  <c r="P168" i="3" s="1"/>
  <c r="E190" i="4"/>
  <c r="V4" i="4"/>
  <c r="H18" i="4"/>
  <c r="V45" i="4"/>
  <c r="V54" i="4"/>
  <c r="V56" i="4"/>
  <c r="T58" i="4"/>
  <c r="X59" i="4"/>
  <c r="V65" i="4"/>
  <c r="AK67" i="4"/>
  <c r="AK3" i="4" s="1"/>
  <c r="AS67" i="4"/>
  <c r="AS3" i="4" s="1"/>
  <c r="BA67" i="4"/>
  <c r="BI67" i="4"/>
  <c r="T70" i="4"/>
  <c r="X71" i="4"/>
  <c r="W73" i="4"/>
  <c r="S74" i="4"/>
  <c r="V75" i="4"/>
  <c r="O77" i="4"/>
  <c r="X77" i="4" s="1"/>
  <c r="X78" i="4"/>
  <c r="P80" i="4"/>
  <c r="N84" i="4"/>
  <c r="W84" i="4" s="1"/>
  <c r="H85" i="4"/>
  <c r="H87" i="4"/>
  <c r="N128" i="4"/>
  <c r="T128" i="4" s="1"/>
  <c r="Q130" i="4"/>
  <c r="U147" i="4"/>
  <c r="U145" i="4" s="1"/>
  <c r="O145" i="4"/>
  <c r="X145" i="4" s="1"/>
  <c r="X147" i="4"/>
  <c r="R150" i="4"/>
  <c r="X152" i="4"/>
  <c r="U152" i="4"/>
  <c r="BG159" i="4"/>
  <c r="BG3" i="4" s="1"/>
  <c r="W162" i="4"/>
  <c r="T162" i="4"/>
  <c r="T161" i="4" s="1"/>
  <c r="T160" i="4" s="1"/>
  <c r="N161" i="4"/>
  <c r="W173" i="4"/>
  <c r="N169" i="4"/>
  <c r="T173" i="4"/>
  <c r="P67" i="5"/>
  <c r="O120" i="3"/>
  <c r="AI168" i="3"/>
  <c r="Q168" i="3" s="1"/>
  <c r="F190" i="4"/>
  <c r="F195" i="4" s="1"/>
  <c r="H195" i="4" s="1"/>
  <c r="H17" i="4"/>
  <c r="W54" i="4"/>
  <c r="W56" i="4"/>
  <c r="Z84" i="4"/>
  <c r="Q84" i="4" s="1"/>
  <c r="U85" i="4"/>
  <c r="U84" i="4" s="1"/>
  <c r="H89" i="4"/>
  <c r="V89" i="4"/>
  <c r="N89" i="4"/>
  <c r="W89" i="4" s="1"/>
  <c r="W91" i="4"/>
  <c r="W98" i="4"/>
  <c r="T98" i="4"/>
  <c r="N97" i="4"/>
  <c r="Q114" i="4"/>
  <c r="X118" i="4"/>
  <c r="U118" i="4"/>
  <c r="AH119" i="4"/>
  <c r="AH96" i="4" s="1"/>
  <c r="AH3" i="4" s="1"/>
  <c r="AP119" i="4"/>
  <c r="AP96" i="4" s="1"/>
  <c r="AP3" i="4" s="1"/>
  <c r="AX119" i="4"/>
  <c r="AX96" i="4" s="1"/>
  <c r="AX3" i="4" s="1"/>
  <c r="BF119" i="4"/>
  <c r="N120" i="4"/>
  <c r="W125" i="4"/>
  <c r="W129" i="4"/>
  <c r="T129" i="4"/>
  <c r="U130" i="4"/>
  <c r="U134" i="4"/>
  <c r="X134" i="4"/>
  <c r="V135" i="4"/>
  <c r="H135" i="4"/>
  <c r="S135" i="4"/>
  <c r="W138" i="4"/>
  <c r="T138" i="4"/>
  <c r="X179" i="4"/>
  <c r="U179" i="4"/>
  <c r="U176" i="4" s="1"/>
  <c r="T20" i="5"/>
  <c r="W20" i="5"/>
  <c r="S99" i="4"/>
  <c r="S97" i="4" s="1"/>
  <c r="U100" i="4"/>
  <c r="U97" i="4" s="1"/>
  <c r="S103" i="4"/>
  <c r="V104" i="4"/>
  <c r="T107" i="4"/>
  <c r="V108" i="4"/>
  <c r="T111" i="4"/>
  <c r="V112" i="4"/>
  <c r="X115" i="4"/>
  <c r="V121" i="4"/>
  <c r="T124" i="4"/>
  <c r="T120" i="4" s="1"/>
  <c r="T119" i="4" s="1"/>
  <c r="U125" i="4"/>
  <c r="X131" i="4"/>
  <c r="X130" i="4" s="1"/>
  <c r="T133" i="4"/>
  <c r="T130" i="4" s="1"/>
  <c r="V134" i="4"/>
  <c r="W137" i="4"/>
  <c r="W136" i="4" s="1"/>
  <c r="S139" i="4"/>
  <c r="T142" i="4"/>
  <c r="T140" i="4" s="1"/>
  <c r="V143" i="4"/>
  <c r="T146" i="4"/>
  <c r="T145" i="4" s="1"/>
  <c r="V147" i="4"/>
  <c r="V151" i="4"/>
  <c r="H153" i="4"/>
  <c r="T153" i="4"/>
  <c r="T150" i="4" s="1"/>
  <c r="S155" i="4"/>
  <c r="S154" i="4" s="1"/>
  <c r="U156" i="4"/>
  <c r="U154" i="4" s="1"/>
  <c r="V161" i="4"/>
  <c r="S163" i="4"/>
  <c r="S161" i="4" s="1"/>
  <c r="S160" i="4" s="1"/>
  <c r="U164" i="4"/>
  <c r="H166" i="4"/>
  <c r="T166" i="4"/>
  <c r="T165" i="4" s="1"/>
  <c r="X169" i="4"/>
  <c r="S174" i="4"/>
  <c r="U175" i="4"/>
  <c r="H177" i="4"/>
  <c r="T177" i="4"/>
  <c r="T176" i="4" s="1"/>
  <c r="H182" i="4"/>
  <c r="T182" i="4"/>
  <c r="H183" i="4"/>
  <c r="S184" i="4"/>
  <c r="S183" i="4" s="1"/>
  <c r="S187" i="4"/>
  <c r="P4" i="5"/>
  <c r="U6" i="5"/>
  <c r="S9" i="5"/>
  <c r="T10" i="5"/>
  <c r="V11" i="5"/>
  <c r="J12" i="5"/>
  <c r="J3" i="5" s="1"/>
  <c r="D61" i="11" s="1"/>
  <c r="Z12" i="5"/>
  <c r="Q12" i="5" s="1"/>
  <c r="U13" i="5"/>
  <c r="H18" i="5"/>
  <c r="U18" i="5"/>
  <c r="Q22" i="5"/>
  <c r="H25" i="5"/>
  <c r="T25" i="5"/>
  <c r="V26" i="5"/>
  <c r="S29" i="5"/>
  <c r="U31" i="5"/>
  <c r="S34" i="5"/>
  <c r="U36" i="5"/>
  <c r="S39" i="5"/>
  <c r="U40" i="5"/>
  <c r="V41" i="5"/>
  <c r="V44" i="5"/>
  <c r="H47" i="5"/>
  <c r="S47" i="5"/>
  <c r="H48" i="5"/>
  <c r="H50" i="5"/>
  <c r="S50" i="5"/>
  <c r="H51" i="5"/>
  <c r="S51" i="5"/>
  <c r="H52" i="5"/>
  <c r="S52" i="5"/>
  <c r="S53" i="5"/>
  <c r="U54" i="5"/>
  <c r="H58" i="5"/>
  <c r="T58" i="5"/>
  <c r="V59" i="5"/>
  <c r="S61" i="5"/>
  <c r="H65" i="5"/>
  <c r="T65" i="5"/>
  <c r="S70" i="5"/>
  <c r="S68" i="5" s="1"/>
  <c r="T75" i="5"/>
  <c r="W78" i="5"/>
  <c r="W83" i="5"/>
  <c r="X86" i="5"/>
  <c r="N87" i="5"/>
  <c r="R89" i="5"/>
  <c r="AB96" i="5"/>
  <c r="M97" i="5"/>
  <c r="AR159" i="5"/>
  <c r="AR3" i="5" s="1"/>
  <c r="AC159" i="5"/>
  <c r="AK159" i="5"/>
  <c r="AK3" i="5" s="1"/>
  <c r="AS159" i="5"/>
  <c r="AS3" i="5" s="1"/>
  <c r="BA159" i="5"/>
  <c r="BA3" i="5" s="1"/>
  <c r="BI159" i="5"/>
  <c r="P160" i="5"/>
  <c r="H4" i="5"/>
  <c r="Q4" i="5"/>
  <c r="V18" i="5"/>
  <c r="R68" i="5"/>
  <c r="W81" i="5"/>
  <c r="W102" i="5"/>
  <c r="T102" i="5"/>
  <c r="X106" i="5"/>
  <c r="U106" i="5"/>
  <c r="S107" i="5"/>
  <c r="V107" i="5"/>
  <c r="H107" i="5"/>
  <c r="BJ159" i="5"/>
  <c r="Q160" i="5"/>
  <c r="R168" i="5"/>
  <c r="AN3" i="6"/>
  <c r="P97" i="4"/>
  <c r="H106" i="4"/>
  <c r="H110" i="4"/>
  <c r="H116" i="4"/>
  <c r="H118" i="4"/>
  <c r="M120" i="4"/>
  <c r="M150" i="4"/>
  <c r="X151" i="4"/>
  <c r="V153" i="4"/>
  <c r="W156" i="4"/>
  <c r="H161" i="4"/>
  <c r="P161" i="4"/>
  <c r="X161" i="4"/>
  <c r="W164" i="4"/>
  <c r="V166" i="4"/>
  <c r="R169" i="4"/>
  <c r="W175" i="4"/>
  <c r="V177" i="4"/>
  <c r="X178" i="4"/>
  <c r="X180" i="4"/>
  <c r="V182" i="4"/>
  <c r="R4" i="5"/>
  <c r="W6" i="5"/>
  <c r="V10" i="5"/>
  <c r="X11" i="5"/>
  <c r="W13" i="5"/>
  <c r="W18" i="5"/>
  <c r="X19" i="5"/>
  <c r="V25" i="5"/>
  <c r="X26" i="5"/>
  <c r="V30" i="5"/>
  <c r="N35" i="5"/>
  <c r="W35" i="5" s="1"/>
  <c r="V35" i="5"/>
  <c r="W36" i="5"/>
  <c r="W40" i="5"/>
  <c r="X41" i="5"/>
  <c r="X44" i="5"/>
  <c r="V48" i="5"/>
  <c r="V49" i="5"/>
  <c r="W54" i="5"/>
  <c r="V58" i="5"/>
  <c r="X59" i="5"/>
  <c r="X62" i="5"/>
  <c r="V65" i="5"/>
  <c r="X66" i="5"/>
  <c r="U68" i="5"/>
  <c r="X81" i="5"/>
  <c r="X83" i="5"/>
  <c r="U83" i="5"/>
  <c r="Q84" i="5"/>
  <c r="V87" i="5"/>
  <c r="H87" i="5"/>
  <c r="S87" i="5"/>
  <c r="O97" i="5"/>
  <c r="H154" i="5"/>
  <c r="V154" i="5"/>
  <c r="BK159" i="5"/>
  <c r="R160" i="5"/>
  <c r="Q168" i="5"/>
  <c r="W4" i="6"/>
  <c r="Q97" i="4"/>
  <c r="S158" i="4"/>
  <c r="Q161" i="4"/>
  <c r="U181" i="4"/>
  <c r="T186" i="4"/>
  <c r="T183" i="4" s="1"/>
  <c r="H191" i="4"/>
  <c r="E3" i="5"/>
  <c r="T8" i="5"/>
  <c r="T4" i="5" s="1"/>
  <c r="M12" i="5"/>
  <c r="H15" i="5"/>
  <c r="S15" i="5"/>
  <c r="U17" i="5"/>
  <c r="T22" i="5"/>
  <c r="T23" i="5"/>
  <c r="U24" i="5"/>
  <c r="S27" i="5"/>
  <c r="T28" i="5"/>
  <c r="T33" i="5"/>
  <c r="T38" i="5"/>
  <c r="G42" i="5"/>
  <c r="H43" i="5"/>
  <c r="S43" i="5"/>
  <c r="G44" i="5"/>
  <c r="S45" i="5"/>
  <c r="U46" i="5"/>
  <c r="T56" i="5"/>
  <c r="U57" i="5"/>
  <c r="S60" i="5"/>
  <c r="S63" i="5"/>
  <c r="U64" i="5"/>
  <c r="X75" i="5"/>
  <c r="U79" i="5"/>
  <c r="T82" i="5"/>
  <c r="P84" i="5"/>
  <c r="U84" i="5"/>
  <c r="U91" i="5"/>
  <c r="U89" i="5" s="1"/>
  <c r="O89" i="5"/>
  <c r="X89" i="5" s="1"/>
  <c r="X91" i="5"/>
  <c r="AE96" i="5"/>
  <c r="AE3" i="5" s="1"/>
  <c r="P97" i="5"/>
  <c r="BK96" i="5"/>
  <c r="R97" i="5"/>
  <c r="L159" i="5"/>
  <c r="L3" i="5" s="1"/>
  <c r="BD159" i="5"/>
  <c r="BD3" i="5" s="1"/>
  <c r="H160" i="5"/>
  <c r="Z119" i="4"/>
  <c r="Z96" i="4" s="1"/>
  <c r="Q96" i="4" s="1"/>
  <c r="S149" i="4"/>
  <c r="O150" i="4"/>
  <c r="X150" i="4" s="1"/>
  <c r="R161" i="4"/>
  <c r="U162" i="4"/>
  <c r="U161" i="4" s="1"/>
  <c r="U160" i="4" s="1"/>
  <c r="M165" i="4"/>
  <c r="M160" i="4" s="1"/>
  <c r="S172" i="4"/>
  <c r="U173" i="4"/>
  <c r="U169" i="4" s="1"/>
  <c r="M176" i="4"/>
  <c r="S185" i="4"/>
  <c r="U186" i="4"/>
  <c r="U183" i="4" s="1"/>
  <c r="S7" i="5"/>
  <c r="U8" i="5"/>
  <c r="N12" i="5"/>
  <c r="W12" i="5" s="1"/>
  <c r="S14" i="5"/>
  <c r="S4" i="5" s="1"/>
  <c r="T15" i="5"/>
  <c r="U16" i="5"/>
  <c r="U12" i="5" s="1"/>
  <c r="S20" i="5"/>
  <c r="S21" i="5"/>
  <c r="U22" i="5"/>
  <c r="U23" i="5"/>
  <c r="H27" i="5"/>
  <c r="U28" i="5"/>
  <c r="S32" i="5"/>
  <c r="U33" i="5"/>
  <c r="S37" i="5"/>
  <c r="U38" i="5"/>
  <c r="H42" i="5"/>
  <c r="S42" i="5"/>
  <c r="H45" i="5"/>
  <c r="T45" i="5"/>
  <c r="S55" i="5"/>
  <c r="U56" i="5"/>
  <c r="H60" i="5"/>
  <c r="T60" i="5"/>
  <c r="H63" i="5"/>
  <c r="T63" i="5"/>
  <c r="BJ67" i="5"/>
  <c r="BJ3" i="5" s="1"/>
  <c r="S71" i="5"/>
  <c r="N72" i="5"/>
  <c r="AC68" i="5"/>
  <c r="AC67" i="5" s="1"/>
  <c r="N74" i="5"/>
  <c r="X74" i="5"/>
  <c r="T76" i="5"/>
  <c r="Q77" i="5"/>
  <c r="Q89" i="5"/>
  <c r="T100" i="5"/>
  <c r="W100" i="5"/>
  <c r="U108" i="5"/>
  <c r="X108" i="5"/>
  <c r="V109" i="5"/>
  <c r="H109" i="5"/>
  <c r="S109" i="5"/>
  <c r="U150" i="5"/>
  <c r="AB159" i="5"/>
  <c r="BH159" i="5"/>
  <c r="Y159" i="5"/>
  <c r="Y3" i="5" s="1"/>
  <c r="AG159" i="5"/>
  <c r="AO159" i="5"/>
  <c r="AO3" i="5" s="1"/>
  <c r="AW159" i="5"/>
  <c r="BE159" i="5"/>
  <c r="R80" i="5"/>
  <c r="V82" i="5"/>
  <c r="S82" i="5"/>
  <c r="S80" i="5" s="1"/>
  <c r="S85" i="5"/>
  <c r="M84" i="5"/>
  <c r="H85" i="5"/>
  <c r="T95" i="5"/>
  <c r="T89" i="5" s="1"/>
  <c r="N89" i="5"/>
  <c r="W89" i="5" s="1"/>
  <c r="W95" i="5"/>
  <c r="AG96" i="5"/>
  <c r="AG3" i="5" s="1"/>
  <c r="N154" i="4"/>
  <c r="W154" i="4" s="1"/>
  <c r="H158" i="4"/>
  <c r="I168" i="4"/>
  <c r="O176" i="4"/>
  <c r="X176" i="4" s="1"/>
  <c r="N183" i="4"/>
  <c r="W183" i="4" s="1"/>
  <c r="C4" i="11"/>
  <c r="E195" i="5"/>
  <c r="G195" i="5" s="1"/>
  <c r="V4" i="5"/>
  <c r="M68" i="5"/>
  <c r="H69" i="5"/>
  <c r="V69" i="5"/>
  <c r="V71" i="5"/>
  <c r="V76" i="5"/>
  <c r="U78" i="5"/>
  <c r="M80" i="5"/>
  <c r="W85" i="5"/>
  <c r="T85" i="5"/>
  <c r="U104" i="5"/>
  <c r="X104" i="5"/>
  <c r="V105" i="5"/>
  <c r="H105" i="5"/>
  <c r="S105" i="5"/>
  <c r="T137" i="5"/>
  <c r="N136" i="5"/>
  <c r="W137" i="5"/>
  <c r="W136" i="5" s="1"/>
  <c r="S150" i="5"/>
  <c r="G191" i="5"/>
  <c r="F190" i="5"/>
  <c r="F195" i="5" s="1"/>
  <c r="H195" i="5" s="1"/>
  <c r="W4" i="5"/>
  <c r="H10" i="5"/>
  <c r="H30" i="5"/>
  <c r="H35" i="5"/>
  <c r="H49" i="5"/>
  <c r="O68" i="5"/>
  <c r="W69" i="5"/>
  <c r="W71" i="5"/>
  <c r="S72" i="5"/>
  <c r="V73" i="5"/>
  <c r="O77" i="5"/>
  <c r="X77" i="5" s="1"/>
  <c r="H78" i="5"/>
  <c r="M77" i="5"/>
  <c r="V78" i="5"/>
  <c r="O80" i="5"/>
  <c r="X80" i="5" s="1"/>
  <c r="T81" i="5"/>
  <c r="T80" i="5" s="1"/>
  <c r="W98" i="5"/>
  <c r="T98" i="5"/>
  <c r="N97" i="5"/>
  <c r="X110" i="5"/>
  <c r="U110" i="5"/>
  <c r="S111" i="5"/>
  <c r="V111" i="5"/>
  <c r="H111" i="5"/>
  <c r="P168" i="5"/>
  <c r="S94" i="5"/>
  <c r="S89" i="5" s="1"/>
  <c r="U95" i="5"/>
  <c r="S99" i="5"/>
  <c r="U100" i="5"/>
  <c r="S103" i="5"/>
  <c r="T107" i="5"/>
  <c r="T111" i="5"/>
  <c r="M114" i="5"/>
  <c r="H124" i="5"/>
  <c r="T124" i="5"/>
  <c r="U125" i="5"/>
  <c r="M130" i="5"/>
  <c r="H130" i="5" s="1"/>
  <c r="H133" i="5"/>
  <c r="T133" i="5"/>
  <c r="N140" i="5"/>
  <c r="S142" i="5"/>
  <c r="S140" i="5" s="1"/>
  <c r="U143" i="5"/>
  <c r="O145" i="5"/>
  <c r="X145" i="5" s="1"/>
  <c r="H147" i="5"/>
  <c r="T147" i="5"/>
  <c r="T145" i="5" s="1"/>
  <c r="U149" i="5"/>
  <c r="H151" i="5"/>
  <c r="T151" i="5"/>
  <c r="N154" i="5"/>
  <c r="W154" i="5" s="1"/>
  <c r="S156" i="5"/>
  <c r="S154" i="5" s="1"/>
  <c r="H158" i="5"/>
  <c r="V158" i="5"/>
  <c r="S164" i="5"/>
  <c r="O165" i="5"/>
  <c r="X165" i="5" s="1"/>
  <c r="U167" i="5"/>
  <c r="N169" i="5"/>
  <c r="U172" i="5"/>
  <c r="U169" i="5" s="1"/>
  <c r="S175" i="5"/>
  <c r="O176" i="5"/>
  <c r="X176" i="5" s="1"/>
  <c r="H178" i="5"/>
  <c r="T178" i="5"/>
  <c r="T176" i="5" s="1"/>
  <c r="T180" i="5"/>
  <c r="N183" i="5"/>
  <c r="W183" i="5" s="1"/>
  <c r="U185" i="5"/>
  <c r="J192" i="6"/>
  <c r="S8" i="6"/>
  <c r="U9" i="6"/>
  <c r="V12" i="6"/>
  <c r="S13" i="6"/>
  <c r="G15" i="6"/>
  <c r="W19" i="6"/>
  <c r="U41" i="6"/>
  <c r="X42" i="6"/>
  <c r="G44" i="6"/>
  <c r="Q50" i="6"/>
  <c r="T51" i="6"/>
  <c r="Q52" i="6"/>
  <c r="H53" i="6"/>
  <c r="V53" i="6"/>
  <c r="U53" i="6"/>
  <c r="V56" i="6"/>
  <c r="H56" i="6"/>
  <c r="T58" i="6"/>
  <c r="W58" i="6"/>
  <c r="U61" i="6"/>
  <c r="W63" i="6"/>
  <c r="T63" i="6"/>
  <c r="Q68" i="6"/>
  <c r="AK96" i="6"/>
  <c r="AK3" i="6" s="1"/>
  <c r="AS96" i="6"/>
  <c r="AS3" i="6" s="1"/>
  <c r="BA96" i="6"/>
  <c r="BA3" i="6" s="1"/>
  <c r="BI96" i="6"/>
  <c r="F192" i="6"/>
  <c r="H192" i="6" s="1"/>
  <c r="X19" i="6"/>
  <c r="W22" i="6"/>
  <c r="X25" i="6"/>
  <c r="W29" i="6"/>
  <c r="X32" i="6"/>
  <c r="W34" i="6"/>
  <c r="X37" i="6"/>
  <c r="W39" i="6"/>
  <c r="V41" i="6"/>
  <c r="U44" i="6"/>
  <c r="W45" i="6"/>
  <c r="S61" i="6"/>
  <c r="V61" i="6"/>
  <c r="R67" i="6"/>
  <c r="X112" i="5"/>
  <c r="O114" i="5"/>
  <c r="X114" i="5" s="1"/>
  <c r="M120" i="5"/>
  <c r="AC120" i="5"/>
  <c r="X121" i="5"/>
  <c r="V124" i="5"/>
  <c r="O130" i="5"/>
  <c r="V133" i="5"/>
  <c r="X134" i="5"/>
  <c r="W143" i="5"/>
  <c r="V147" i="5"/>
  <c r="W149" i="5"/>
  <c r="V151" i="5"/>
  <c r="I160" i="5"/>
  <c r="N161" i="5"/>
  <c r="V161" i="5"/>
  <c r="W167" i="5"/>
  <c r="P169" i="5"/>
  <c r="X169" i="5"/>
  <c r="W172" i="5"/>
  <c r="V178" i="5"/>
  <c r="V180" i="5"/>
  <c r="W185" i="5"/>
  <c r="M4" i="6"/>
  <c r="W9" i="6"/>
  <c r="X10" i="6"/>
  <c r="U24" i="6"/>
  <c r="U26" i="6"/>
  <c r="Q27" i="6"/>
  <c r="T28" i="6"/>
  <c r="X29" i="6"/>
  <c r="T33" i="6"/>
  <c r="X34" i="6"/>
  <c r="T38" i="6"/>
  <c r="X39" i="6"/>
  <c r="W41" i="6"/>
  <c r="V44" i="6"/>
  <c r="U48" i="6"/>
  <c r="S52" i="6"/>
  <c r="U54" i="6"/>
  <c r="W72" i="6"/>
  <c r="T72" i="6"/>
  <c r="Q84" i="6"/>
  <c r="G119" i="6"/>
  <c r="Q97" i="5"/>
  <c r="V99" i="5"/>
  <c r="S113" i="5"/>
  <c r="S115" i="5"/>
  <c r="S114" i="5" s="1"/>
  <c r="U116" i="5"/>
  <c r="U114" i="5" s="1"/>
  <c r="U118" i="5"/>
  <c r="I119" i="5"/>
  <c r="I96" i="5" s="1"/>
  <c r="AG119" i="5"/>
  <c r="N120" i="5"/>
  <c r="S122" i="5"/>
  <c r="S120" i="5" s="1"/>
  <c r="U123" i="5"/>
  <c r="U120" i="5" s="1"/>
  <c r="T127" i="5"/>
  <c r="T129" i="5"/>
  <c r="S131" i="5"/>
  <c r="U132" i="5"/>
  <c r="U130" i="5" s="1"/>
  <c r="S135" i="5"/>
  <c r="O136" i="5"/>
  <c r="S138" i="5"/>
  <c r="U139" i="5"/>
  <c r="U136" i="5" s="1"/>
  <c r="T141" i="5"/>
  <c r="T140" i="5" s="1"/>
  <c r="V142" i="5"/>
  <c r="U146" i="5"/>
  <c r="W147" i="5"/>
  <c r="S152" i="5"/>
  <c r="U153" i="5"/>
  <c r="T155" i="5"/>
  <c r="T154" i="5" s="1"/>
  <c r="V156" i="5"/>
  <c r="O161" i="5"/>
  <c r="T163" i="5"/>
  <c r="T161" i="5" s="1"/>
  <c r="T160" i="5" s="1"/>
  <c r="U166" i="5"/>
  <c r="U165" i="5" s="1"/>
  <c r="Q169" i="5"/>
  <c r="T174" i="5"/>
  <c r="T169" i="5" s="1"/>
  <c r="T168" i="5" s="1"/>
  <c r="U177" i="5"/>
  <c r="W178" i="5"/>
  <c r="S179" i="5"/>
  <c r="S176" i="5" s="1"/>
  <c r="S181" i="5"/>
  <c r="U182" i="5"/>
  <c r="T184" i="5"/>
  <c r="T187" i="5"/>
  <c r="E190" i="6"/>
  <c r="E195" i="6" s="1"/>
  <c r="G195" i="6" s="1"/>
  <c r="T7" i="6"/>
  <c r="S11" i="6"/>
  <c r="Q19" i="6"/>
  <c r="T20" i="6"/>
  <c r="V21" i="6"/>
  <c r="S23" i="6"/>
  <c r="V26" i="6"/>
  <c r="S31" i="6"/>
  <c r="H31" i="6"/>
  <c r="V31" i="6"/>
  <c r="S35" i="6"/>
  <c r="V36" i="6"/>
  <c r="T40" i="6"/>
  <c r="G42" i="6"/>
  <c r="U43" i="6"/>
  <c r="H46" i="6"/>
  <c r="V46" i="6"/>
  <c r="U46" i="6"/>
  <c r="U50" i="6"/>
  <c r="H52" i="6"/>
  <c r="U52" i="6"/>
  <c r="V54" i="6"/>
  <c r="H54" i="6"/>
  <c r="T68" i="6"/>
  <c r="T150" i="6"/>
  <c r="S88" i="5"/>
  <c r="U98" i="5"/>
  <c r="S101" i="5"/>
  <c r="U102" i="5"/>
  <c r="T105" i="5"/>
  <c r="T109" i="5"/>
  <c r="H113" i="5"/>
  <c r="T113" i="5"/>
  <c r="H115" i="5"/>
  <c r="T115" i="5"/>
  <c r="T114" i="5" s="1"/>
  <c r="O120" i="5"/>
  <c r="H122" i="5"/>
  <c r="T122" i="5"/>
  <c r="S126" i="5"/>
  <c r="U127" i="5"/>
  <c r="U129" i="5"/>
  <c r="H131" i="5"/>
  <c r="T131" i="5"/>
  <c r="T130" i="5" s="1"/>
  <c r="H135" i="5"/>
  <c r="T135" i="5"/>
  <c r="AF136" i="5"/>
  <c r="AF119" i="5" s="1"/>
  <c r="AF96" i="5" s="1"/>
  <c r="AF3" i="5" s="1"/>
  <c r="S137" i="5"/>
  <c r="S136" i="5" s="1"/>
  <c r="H138" i="5"/>
  <c r="T138" i="5"/>
  <c r="U141" i="5"/>
  <c r="U140" i="5" s="1"/>
  <c r="M150" i="5"/>
  <c r="T152" i="5"/>
  <c r="U155" i="5"/>
  <c r="U154" i="5" s="1"/>
  <c r="H161" i="5"/>
  <c r="P161" i="5"/>
  <c r="S162" i="5"/>
  <c r="U163" i="5"/>
  <c r="U161" i="5" s="1"/>
  <c r="U160" i="5" s="1"/>
  <c r="R169" i="5"/>
  <c r="S173" i="5"/>
  <c r="S169" i="5" s="1"/>
  <c r="U174" i="5"/>
  <c r="T179" i="5"/>
  <c r="T181" i="5"/>
  <c r="U184" i="5"/>
  <c r="S186" i="5"/>
  <c r="S183" i="5" s="1"/>
  <c r="U187" i="5"/>
  <c r="AG3" i="6"/>
  <c r="F190" i="6"/>
  <c r="F195" i="6" s="1"/>
  <c r="H195" i="6" s="1"/>
  <c r="S6" i="6"/>
  <c r="S4" i="6" s="1"/>
  <c r="U7" i="6"/>
  <c r="U4" i="6" s="1"/>
  <c r="H11" i="6"/>
  <c r="T11" i="6"/>
  <c r="O12" i="6"/>
  <c r="X13" i="6"/>
  <c r="S14" i="6"/>
  <c r="T17" i="6"/>
  <c r="X18" i="6"/>
  <c r="H20" i="6"/>
  <c r="U23" i="6"/>
  <c r="W24" i="6"/>
  <c r="W26" i="6"/>
  <c r="S27" i="6"/>
  <c r="V28" i="6"/>
  <c r="H30" i="6"/>
  <c r="S30" i="6"/>
  <c r="W31" i="6"/>
  <c r="V33" i="6"/>
  <c r="H35" i="6"/>
  <c r="T35" i="6"/>
  <c r="V38" i="6"/>
  <c r="H40" i="6"/>
  <c r="S42" i="6"/>
  <c r="V48" i="6"/>
  <c r="H48" i="6"/>
  <c r="T50" i="6"/>
  <c r="Q51" i="6"/>
  <c r="T52" i="6"/>
  <c r="T60" i="6"/>
  <c r="T80" i="6"/>
  <c r="S89" i="6"/>
  <c r="AO96" i="6"/>
  <c r="AO3" i="6" s="1"/>
  <c r="AW96" i="6"/>
  <c r="AW3" i="6" s="1"/>
  <c r="BE96" i="6"/>
  <c r="BE3" i="6" s="1"/>
  <c r="U114" i="6"/>
  <c r="P120" i="5"/>
  <c r="P119" i="5" s="1"/>
  <c r="Q161" i="5"/>
  <c r="X4" i="6"/>
  <c r="X15" i="6"/>
  <c r="V20" i="6"/>
  <c r="V23" i="6"/>
  <c r="T30" i="6"/>
  <c r="V40" i="6"/>
  <c r="H50" i="6"/>
  <c r="V50" i="6"/>
  <c r="V55" i="6"/>
  <c r="H55" i="6"/>
  <c r="U55" i="6"/>
  <c r="U68" i="6"/>
  <c r="H84" i="6"/>
  <c r="V84" i="6"/>
  <c r="W87" i="6"/>
  <c r="N84" i="6"/>
  <c r="W84" i="6" s="1"/>
  <c r="T87" i="6"/>
  <c r="T84" i="6" s="1"/>
  <c r="N120" i="6"/>
  <c r="M145" i="5"/>
  <c r="O150" i="5"/>
  <c r="X150" i="5" s="1"/>
  <c r="R161" i="5"/>
  <c r="M176" i="5"/>
  <c r="V14" i="6"/>
  <c r="S17" i="6"/>
  <c r="H17" i="6"/>
  <c r="V17" i="6"/>
  <c r="N23" i="6"/>
  <c r="T47" i="6"/>
  <c r="N165" i="5"/>
  <c r="W165" i="5" s="1"/>
  <c r="M169" i="5"/>
  <c r="M183" i="5"/>
  <c r="L3" i="6"/>
  <c r="W14" i="6"/>
  <c r="H16" i="6"/>
  <c r="S16" i="6"/>
  <c r="W17" i="6"/>
  <c r="U22" i="6"/>
  <c r="U12" i="6" s="1"/>
  <c r="S41" i="6"/>
  <c r="Q43" i="6"/>
  <c r="U45" i="6"/>
  <c r="U51" i="6"/>
  <c r="T65" i="6"/>
  <c r="W65" i="6"/>
  <c r="U80" i="6"/>
  <c r="S154" i="6"/>
  <c r="AC67" i="6"/>
  <c r="BI67" i="6"/>
  <c r="R68" i="6"/>
  <c r="W70" i="6"/>
  <c r="X71" i="6"/>
  <c r="W76" i="6"/>
  <c r="M77" i="6"/>
  <c r="M67" i="6" s="1"/>
  <c r="X78" i="6"/>
  <c r="N80" i="6"/>
  <c r="W80" i="6" s="1"/>
  <c r="V80" i="6"/>
  <c r="H85" i="6"/>
  <c r="V86" i="6"/>
  <c r="X87" i="6"/>
  <c r="W88" i="6"/>
  <c r="T91" i="6"/>
  <c r="BK96" i="6"/>
  <c r="W98" i="6"/>
  <c r="W102" i="6"/>
  <c r="H104" i="6"/>
  <c r="V105" i="6"/>
  <c r="X106" i="6"/>
  <c r="H108" i="6"/>
  <c r="V109" i="6"/>
  <c r="X110" i="6"/>
  <c r="H112" i="6"/>
  <c r="V113" i="6"/>
  <c r="V115" i="6"/>
  <c r="X116" i="6"/>
  <c r="X118" i="6"/>
  <c r="V121" i="6"/>
  <c r="S121" i="6"/>
  <c r="S127" i="6"/>
  <c r="T129" i="6"/>
  <c r="H132" i="6"/>
  <c r="N137" i="6"/>
  <c r="AF136" i="6"/>
  <c r="AF119" i="6" s="1"/>
  <c r="AF96" i="6" s="1"/>
  <c r="U142" i="6"/>
  <c r="U140" i="6" s="1"/>
  <c r="W152" i="6"/>
  <c r="T152" i="6"/>
  <c r="V158" i="6"/>
  <c r="H158" i="6"/>
  <c r="W167" i="6"/>
  <c r="T167" i="6"/>
  <c r="T165" i="6" s="1"/>
  <c r="N165" i="6"/>
  <c r="W165" i="6" s="1"/>
  <c r="G169" i="6"/>
  <c r="AF168" i="6"/>
  <c r="AF159" i="6" s="1"/>
  <c r="AN168" i="6"/>
  <c r="AV168" i="6"/>
  <c r="BD168" i="6"/>
  <c r="H178" i="6"/>
  <c r="S178" i="6"/>
  <c r="V178" i="6"/>
  <c r="R183" i="6"/>
  <c r="R4" i="7"/>
  <c r="U10" i="7"/>
  <c r="X10" i="7"/>
  <c r="BI3" i="7"/>
  <c r="P12" i="7"/>
  <c r="S72" i="6"/>
  <c r="S68" i="6" s="1"/>
  <c r="T73" i="6"/>
  <c r="S79" i="6"/>
  <c r="S77" i="6" s="1"/>
  <c r="T82" i="6"/>
  <c r="U85" i="6"/>
  <c r="U84" i="6" s="1"/>
  <c r="U91" i="6"/>
  <c r="U89" i="6" s="1"/>
  <c r="T95" i="6"/>
  <c r="T100" i="6"/>
  <c r="T97" i="6" s="1"/>
  <c r="U104" i="6"/>
  <c r="U97" i="6" s="1"/>
  <c r="S107" i="6"/>
  <c r="U108" i="6"/>
  <c r="S111" i="6"/>
  <c r="U112" i="6"/>
  <c r="AS119" i="6"/>
  <c r="U132" i="6"/>
  <c r="U130" i="6" s="1"/>
  <c r="T134" i="6"/>
  <c r="Q140" i="6"/>
  <c r="V147" i="6"/>
  <c r="P154" i="6"/>
  <c r="G168" i="6"/>
  <c r="P169" i="6"/>
  <c r="Y168" i="6"/>
  <c r="Y159" i="6" s="1"/>
  <c r="Y3" i="6" s="1"/>
  <c r="N169" i="6"/>
  <c r="W172" i="6"/>
  <c r="T17" i="7"/>
  <c r="T19" i="7"/>
  <c r="W19" i="7"/>
  <c r="W22" i="7"/>
  <c r="V25" i="7"/>
  <c r="H25" i="7"/>
  <c r="S25" i="7"/>
  <c r="H72" i="6"/>
  <c r="O77" i="6"/>
  <c r="X77" i="6" s="1"/>
  <c r="H79" i="6"/>
  <c r="V85" i="6"/>
  <c r="N97" i="6"/>
  <c r="V97" i="6"/>
  <c r="H107" i="6"/>
  <c r="H111" i="6"/>
  <c r="M114" i="6"/>
  <c r="X115" i="6"/>
  <c r="Q130" i="6"/>
  <c r="P136" i="6"/>
  <c r="P119" i="6" s="1"/>
  <c r="Q137" i="6"/>
  <c r="X139" i="6"/>
  <c r="U139" i="6"/>
  <c r="U136" i="6" s="1"/>
  <c r="X142" i="6"/>
  <c r="Q144" i="6"/>
  <c r="V145" i="6"/>
  <c r="W147" i="6"/>
  <c r="T147" i="6"/>
  <c r="W149" i="6"/>
  <c r="T149" i="6"/>
  <c r="H153" i="6"/>
  <c r="V153" i="6"/>
  <c r="V161" i="6"/>
  <c r="H161" i="6"/>
  <c r="P168" i="6"/>
  <c r="L192" i="7"/>
  <c r="L3" i="7"/>
  <c r="S4" i="7"/>
  <c r="W15" i="7"/>
  <c r="T15" i="7"/>
  <c r="W125" i="6"/>
  <c r="X129" i="6"/>
  <c r="U129" i="6"/>
  <c r="X132" i="6"/>
  <c r="N154" i="6"/>
  <c r="W154" i="6" s="1"/>
  <c r="W155" i="6"/>
  <c r="AV159" i="6"/>
  <c r="AV3" i="6" s="1"/>
  <c r="O160" i="6"/>
  <c r="X161" i="6"/>
  <c r="BI160" i="6"/>
  <c r="P161" i="6"/>
  <c r="S180" i="6"/>
  <c r="V180" i="6"/>
  <c r="AM3" i="7"/>
  <c r="AU3" i="7"/>
  <c r="T21" i="7"/>
  <c r="W21" i="7"/>
  <c r="H47" i="6"/>
  <c r="I67" i="6"/>
  <c r="G67" i="6" s="1"/>
  <c r="N68" i="6"/>
  <c r="V68" i="6"/>
  <c r="H71" i="6"/>
  <c r="Q74" i="6"/>
  <c r="H78" i="6"/>
  <c r="X85" i="6"/>
  <c r="H87" i="6"/>
  <c r="V89" i="6"/>
  <c r="X91" i="6"/>
  <c r="H97" i="6"/>
  <c r="P97" i="6"/>
  <c r="H106" i="6"/>
  <c r="H110" i="6"/>
  <c r="H116" i="6"/>
  <c r="H118" i="6"/>
  <c r="M120" i="6"/>
  <c r="AC120" i="6"/>
  <c r="AC119" i="6" s="1"/>
  <c r="AC96" i="6" s="1"/>
  <c r="V124" i="6"/>
  <c r="X125" i="6"/>
  <c r="S126" i="6"/>
  <c r="T133" i="6"/>
  <c r="X134" i="6"/>
  <c r="S135" i="6"/>
  <c r="S130" i="6" s="1"/>
  <c r="V138" i="6"/>
  <c r="S138" i="6"/>
  <c r="V141" i="6"/>
  <c r="V140" i="6" s="1"/>
  <c r="H143" i="6"/>
  <c r="U143" i="6"/>
  <c r="N145" i="6"/>
  <c r="W145" i="6" s="1"/>
  <c r="T146" i="6"/>
  <c r="Q150" i="6"/>
  <c r="X154" i="6"/>
  <c r="X155" i="6"/>
  <c r="U155" i="6"/>
  <c r="U154" i="6" s="1"/>
  <c r="S158" i="6"/>
  <c r="F159" i="6"/>
  <c r="F3" i="6" s="1"/>
  <c r="Q161" i="6"/>
  <c r="AD159" i="6"/>
  <c r="AD3" i="6" s="1"/>
  <c r="AT159" i="6"/>
  <c r="AT3" i="6" s="1"/>
  <c r="BB159" i="6"/>
  <c r="BB3" i="6" s="1"/>
  <c r="Q160" i="6"/>
  <c r="BJ159" i="6"/>
  <c r="H166" i="6"/>
  <c r="M165" i="6"/>
  <c r="M160" i="6" s="1"/>
  <c r="V166" i="6"/>
  <c r="W173" i="6"/>
  <c r="T173" i="6"/>
  <c r="T169" i="6" s="1"/>
  <c r="T168" i="6" s="1"/>
  <c r="S176" i="6"/>
  <c r="H4" i="7"/>
  <c r="V4" i="7"/>
  <c r="M12" i="7"/>
  <c r="O68" i="6"/>
  <c r="S86" i="6"/>
  <c r="S84" i="6" s="1"/>
  <c r="Q97" i="6"/>
  <c r="S105" i="6"/>
  <c r="S97" i="6" s="1"/>
  <c r="S109" i="6"/>
  <c r="S113" i="6"/>
  <c r="S115" i="6"/>
  <c r="S114" i="6" s="1"/>
  <c r="W124" i="6"/>
  <c r="V131" i="6"/>
  <c r="V130" i="6" s="1"/>
  <c r="W141" i="6"/>
  <c r="W140" i="6" s="1"/>
  <c r="T141" i="6"/>
  <c r="T140" i="6" s="1"/>
  <c r="V143" i="6"/>
  <c r="S152" i="6"/>
  <c r="G161" i="6"/>
  <c r="BK160" i="6"/>
  <c r="R161" i="6"/>
  <c r="N161" i="6"/>
  <c r="W163" i="6"/>
  <c r="Q165" i="6"/>
  <c r="Q168" i="6"/>
  <c r="X169" i="6"/>
  <c r="O168" i="6"/>
  <c r="X168" i="6" s="1"/>
  <c r="U176" i="6"/>
  <c r="G191" i="6"/>
  <c r="T9" i="7"/>
  <c r="W9" i="7"/>
  <c r="U22" i="7"/>
  <c r="O12" i="7"/>
  <c r="X12" i="7" s="1"/>
  <c r="X22" i="7"/>
  <c r="O120" i="6"/>
  <c r="X122" i="6"/>
  <c r="U122" i="6"/>
  <c r="U120" i="6" s="1"/>
  <c r="V126" i="6"/>
  <c r="W131" i="6"/>
  <c r="W130" i="6" s="1"/>
  <c r="T131" i="6"/>
  <c r="V133" i="6"/>
  <c r="V135" i="6"/>
  <c r="R145" i="6"/>
  <c r="G160" i="6"/>
  <c r="I159" i="6"/>
  <c r="G159" i="6" s="1"/>
  <c r="T161" i="6"/>
  <c r="T160" i="6" s="1"/>
  <c r="O165" i="6"/>
  <c r="X165" i="6" s="1"/>
  <c r="X166" i="6"/>
  <c r="Q169" i="6"/>
  <c r="M176" i="6"/>
  <c r="N183" i="6"/>
  <c r="W183" i="6" s="1"/>
  <c r="T185" i="6"/>
  <c r="T183" i="6" s="1"/>
  <c r="W185" i="6"/>
  <c r="F196" i="6"/>
  <c r="H196" i="6" s="1"/>
  <c r="BF3" i="7"/>
  <c r="U4" i="7"/>
  <c r="T18" i="7"/>
  <c r="W18" i="7"/>
  <c r="T20" i="7"/>
  <c r="W20" i="7"/>
  <c r="W126" i="6"/>
  <c r="T126" i="6"/>
  <c r="T120" i="6" s="1"/>
  <c r="W135" i="6"/>
  <c r="T135" i="6"/>
  <c r="V137" i="6"/>
  <c r="V136" i="6" s="1"/>
  <c r="S137" i="6"/>
  <c r="U146" i="6"/>
  <c r="U145" i="6" s="1"/>
  <c r="O145" i="6"/>
  <c r="X145" i="6" s="1"/>
  <c r="X146" i="6"/>
  <c r="V151" i="6"/>
  <c r="H151" i="6"/>
  <c r="S151" i="6"/>
  <c r="S150" i="6" s="1"/>
  <c r="M150" i="6"/>
  <c r="R154" i="6"/>
  <c r="AN159" i="6"/>
  <c r="BD159" i="6"/>
  <c r="BD3" i="6" s="1"/>
  <c r="BK168" i="6"/>
  <c r="R168" i="6" s="1"/>
  <c r="R169" i="6"/>
  <c r="U169" i="6"/>
  <c r="U168" i="6" s="1"/>
  <c r="X23" i="7"/>
  <c r="U23" i="7"/>
  <c r="V68" i="7"/>
  <c r="H68" i="7"/>
  <c r="S28" i="7"/>
  <c r="V28" i="7"/>
  <c r="V36" i="7"/>
  <c r="H36" i="7"/>
  <c r="T39" i="7"/>
  <c r="W39" i="7"/>
  <c r="V42" i="7"/>
  <c r="S42" i="7"/>
  <c r="H42" i="7"/>
  <c r="X59" i="7"/>
  <c r="U59" i="7"/>
  <c r="H60" i="7"/>
  <c r="S60" i="7"/>
  <c r="U74" i="7"/>
  <c r="X74" i="7"/>
  <c r="H82" i="7"/>
  <c r="S82" i="7"/>
  <c r="S80" i="7" s="1"/>
  <c r="M80" i="7"/>
  <c r="V82" i="7"/>
  <c r="X101" i="7"/>
  <c r="U101" i="7"/>
  <c r="AH3" i="8"/>
  <c r="S162" i="6"/>
  <c r="S161" i="6" s="1"/>
  <c r="S160" i="6" s="1"/>
  <c r="U163" i="6"/>
  <c r="U161" i="6" s="1"/>
  <c r="U160" i="6" s="1"/>
  <c r="S174" i="6"/>
  <c r="S169" i="6" s="1"/>
  <c r="U175" i="6"/>
  <c r="H177" i="6"/>
  <c r="T177" i="6"/>
  <c r="T176" i="6" s="1"/>
  <c r="H182" i="6"/>
  <c r="T182" i="6"/>
  <c r="H183" i="6"/>
  <c r="S184" i="6"/>
  <c r="S183" i="6" s="1"/>
  <c r="S187" i="6"/>
  <c r="S7" i="7"/>
  <c r="U8" i="7"/>
  <c r="N12" i="7"/>
  <c r="W12" i="7" s="1"/>
  <c r="AL12" i="7"/>
  <c r="S14" i="7"/>
  <c r="U17" i="7"/>
  <c r="X25" i="7"/>
  <c r="U26" i="7"/>
  <c r="S31" i="7"/>
  <c r="X36" i="7"/>
  <c r="U37" i="7"/>
  <c r="V40" i="7"/>
  <c r="H40" i="7"/>
  <c r="W54" i="7"/>
  <c r="T54" i="7"/>
  <c r="U56" i="7"/>
  <c r="X56" i="7"/>
  <c r="X57" i="7"/>
  <c r="T60" i="7"/>
  <c r="W60" i="7"/>
  <c r="V65" i="7"/>
  <c r="H65" i="7"/>
  <c r="S65" i="7"/>
  <c r="AL67" i="7"/>
  <c r="AT67" i="7"/>
  <c r="AT3" i="7" s="1"/>
  <c r="BB67" i="7"/>
  <c r="BB3" i="7" s="1"/>
  <c r="BJ67" i="7"/>
  <c r="BJ3" i="7" s="1"/>
  <c r="P77" i="7"/>
  <c r="U84" i="7"/>
  <c r="X89" i="7"/>
  <c r="E190" i="7"/>
  <c r="E195" i="7" s="1"/>
  <c r="G195" i="7" s="1"/>
  <c r="N4" i="7"/>
  <c r="X33" i="7"/>
  <c r="U33" i="7"/>
  <c r="V34" i="7"/>
  <c r="Q50" i="7"/>
  <c r="Q52" i="7"/>
  <c r="E67" i="7"/>
  <c r="G67" i="7" s="1"/>
  <c r="G68" i="7"/>
  <c r="P68" i="7"/>
  <c r="P67" i="7" s="1"/>
  <c r="AD67" i="7"/>
  <c r="AD3" i="7" s="1"/>
  <c r="P80" i="7"/>
  <c r="R89" i="7"/>
  <c r="V177" i="6"/>
  <c r="X178" i="6"/>
  <c r="F195" i="7"/>
  <c r="H195" i="7" s="1"/>
  <c r="H191" i="7"/>
  <c r="S6" i="7"/>
  <c r="G10" i="7"/>
  <c r="S13" i="7"/>
  <c r="G22" i="7"/>
  <c r="V26" i="7"/>
  <c r="H26" i="7"/>
  <c r="S26" i="7"/>
  <c r="T27" i="7"/>
  <c r="V31" i="7"/>
  <c r="H31" i="7"/>
  <c r="T34" i="7"/>
  <c r="W34" i="7"/>
  <c r="T35" i="7"/>
  <c r="V37" i="7"/>
  <c r="H37" i="7"/>
  <c r="S37" i="7"/>
  <c r="X45" i="7"/>
  <c r="W51" i="7"/>
  <c r="V58" i="7"/>
  <c r="H58" i="7"/>
  <c r="S58" i="7"/>
  <c r="X72" i="7"/>
  <c r="U72" i="7"/>
  <c r="U68" i="7" s="1"/>
  <c r="U75" i="7"/>
  <c r="X75" i="7"/>
  <c r="Q77" i="7"/>
  <c r="X79" i="7"/>
  <c r="U79" i="7"/>
  <c r="R80" i="7"/>
  <c r="W87" i="7"/>
  <c r="T87" i="7"/>
  <c r="AL96" i="7"/>
  <c r="M154" i="6"/>
  <c r="M169" i="6"/>
  <c r="U179" i="6"/>
  <c r="U181" i="6"/>
  <c r="T186" i="6"/>
  <c r="X4" i="7"/>
  <c r="T6" i="7"/>
  <c r="H10" i="7"/>
  <c r="U11" i="7"/>
  <c r="I12" i="7"/>
  <c r="G12" i="7" s="1"/>
  <c r="T13" i="7"/>
  <c r="G19" i="7"/>
  <c r="H22" i="7"/>
  <c r="S23" i="7"/>
  <c r="T24" i="7"/>
  <c r="U32" i="7"/>
  <c r="S55" i="7"/>
  <c r="V55" i="7"/>
  <c r="H73" i="7"/>
  <c r="S73" i="7"/>
  <c r="V73" i="7"/>
  <c r="AE67" i="7"/>
  <c r="AE3" i="7" s="1"/>
  <c r="AM67" i="7"/>
  <c r="AU67" i="7"/>
  <c r="BC67" i="7"/>
  <c r="BC3" i="7" s="1"/>
  <c r="BK67" i="7"/>
  <c r="P84" i="7"/>
  <c r="T85" i="7"/>
  <c r="W85" i="7"/>
  <c r="Q87" i="7"/>
  <c r="AC84" i="7"/>
  <c r="Q84" i="7" s="1"/>
  <c r="V106" i="7"/>
  <c r="H106" i="7"/>
  <c r="S106" i="7"/>
  <c r="M97" i="7"/>
  <c r="Z12" i="7"/>
  <c r="H23" i="7"/>
  <c r="U29" i="7"/>
  <c r="X29" i="7"/>
  <c r="H30" i="7"/>
  <c r="S30" i="7"/>
  <c r="S39" i="7"/>
  <c r="V46" i="7"/>
  <c r="H46" i="7"/>
  <c r="S46" i="7"/>
  <c r="W48" i="7"/>
  <c r="T48" i="7"/>
  <c r="AP67" i="7"/>
  <c r="AP3" i="7" s="1"/>
  <c r="AX67" i="7"/>
  <c r="AX3" i="7" s="1"/>
  <c r="BF67" i="7"/>
  <c r="U77" i="7"/>
  <c r="O80" i="7"/>
  <c r="X80" i="7" s="1"/>
  <c r="U83" i="7"/>
  <c r="U80" i="7" s="1"/>
  <c r="X83" i="7"/>
  <c r="T91" i="7"/>
  <c r="N89" i="7"/>
  <c r="W89" i="7" s="1"/>
  <c r="W91" i="7"/>
  <c r="W97" i="7"/>
  <c r="S97" i="7"/>
  <c r="X27" i="7"/>
  <c r="U27" i="7"/>
  <c r="V32" i="7"/>
  <c r="H32" i="7"/>
  <c r="S32" i="7"/>
  <c r="S36" i="7"/>
  <c r="W56" i="7"/>
  <c r="X62" i="7"/>
  <c r="U62" i="7"/>
  <c r="H63" i="7"/>
  <c r="S63" i="7"/>
  <c r="X66" i="7"/>
  <c r="U66" i="7"/>
  <c r="V70" i="7"/>
  <c r="H70" i="7"/>
  <c r="S70" i="7"/>
  <c r="S68" i="7" s="1"/>
  <c r="S67" i="7" s="1"/>
  <c r="N74" i="7"/>
  <c r="Q74" i="7"/>
  <c r="M77" i="7"/>
  <c r="M67" i="7" s="1"/>
  <c r="V78" i="7"/>
  <c r="H78" i="7"/>
  <c r="S78" i="7"/>
  <c r="S77" i="7" s="1"/>
  <c r="N80" i="7"/>
  <c r="W80" i="7" s="1"/>
  <c r="W81" i="7"/>
  <c r="T81" i="7"/>
  <c r="T80" i="7" s="1"/>
  <c r="R84" i="7"/>
  <c r="V87" i="7"/>
  <c r="H87" i="7"/>
  <c r="S87" i="7"/>
  <c r="H95" i="7"/>
  <c r="S95" i="7"/>
  <c r="S89" i="7" s="1"/>
  <c r="V95" i="7"/>
  <c r="Y96" i="7"/>
  <c r="P97" i="7"/>
  <c r="U139" i="7"/>
  <c r="O136" i="7"/>
  <c r="X139" i="7"/>
  <c r="E3" i="7"/>
  <c r="J192" i="7"/>
  <c r="H28" i="7"/>
  <c r="U35" i="7"/>
  <c r="X35" i="7"/>
  <c r="X38" i="7"/>
  <c r="U38" i="7"/>
  <c r="V39" i="7"/>
  <c r="V44" i="7"/>
  <c r="H44" i="7"/>
  <c r="W50" i="7"/>
  <c r="V60" i="7"/>
  <c r="T63" i="7"/>
  <c r="W63" i="7"/>
  <c r="R68" i="7"/>
  <c r="V71" i="7"/>
  <c r="S71" i="7"/>
  <c r="H71" i="7"/>
  <c r="U126" i="7"/>
  <c r="X126" i="7"/>
  <c r="M89" i="7"/>
  <c r="T94" i="7"/>
  <c r="U100" i="7"/>
  <c r="T102" i="7"/>
  <c r="T108" i="7"/>
  <c r="W108" i="7"/>
  <c r="P114" i="7"/>
  <c r="T131" i="7"/>
  <c r="N130" i="7"/>
  <c r="W131" i="7"/>
  <c r="W130" i="7" s="1"/>
  <c r="O68" i="7"/>
  <c r="M84" i="7"/>
  <c r="X85" i="7"/>
  <c r="Q97" i="7"/>
  <c r="R97" i="7"/>
  <c r="Q114" i="7"/>
  <c r="AR119" i="7"/>
  <c r="AR96" i="7" s="1"/>
  <c r="AR3" i="7" s="1"/>
  <c r="Q130" i="7"/>
  <c r="Q119" i="7" s="1"/>
  <c r="P136" i="7"/>
  <c r="T141" i="7"/>
  <c r="N140" i="7"/>
  <c r="W175" i="7"/>
  <c r="T175" i="7"/>
  <c r="G97" i="7"/>
  <c r="U98" i="7"/>
  <c r="O97" i="7"/>
  <c r="X98" i="7"/>
  <c r="S99" i="7"/>
  <c r="S105" i="7"/>
  <c r="V109" i="7"/>
  <c r="H109" i="7"/>
  <c r="H114" i="7"/>
  <c r="V114" i="7"/>
  <c r="P130" i="7"/>
  <c r="T135" i="7"/>
  <c r="W135" i="7"/>
  <c r="H137" i="7"/>
  <c r="S137" i="7"/>
  <c r="M136" i="7"/>
  <c r="H136" i="7" s="1"/>
  <c r="V137" i="7"/>
  <c r="V136" i="7" s="1"/>
  <c r="H138" i="7"/>
  <c r="S138" i="7"/>
  <c r="V138" i="7"/>
  <c r="H35" i="7"/>
  <c r="H57" i="7"/>
  <c r="H64" i="7"/>
  <c r="AJ67" i="7"/>
  <c r="AJ3" i="7" s="1"/>
  <c r="Q68" i="7"/>
  <c r="H69" i="7"/>
  <c r="N70" i="7"/>
  <c r="H86" i="7"/>
  <c r="AC96" i="7"/>
  <c r="AK96" i="7"/>
  <c r="AK3" i="7" s="1"/>
  <c r="AS96" i="7"/>
  <c r="AS3" i="7" s="1"/>
  <c r="BA96" i="7"/>
  <c r="BA3" i="7" s="1"/>
  <c r="BI96" i="7"/>
  <c r="T101" i="7"/>
  <c r="X102" i="7"/>
  <c r="S103" i="7"/>
  <c r="T112" i="7"/>
  <c r="W112" i="7"/>
  <c r="R120" i="7"/>
  <c r="R119" i="7" s="1"/>
  <c r="AA119" i="7"/>
  <c r="AA96" i="7" s="1"/>
  <c r="AI119" i="7"/>
  <c r="AI96" i="7" s="1"/>
  <c r="AI3" i="7" s="1"/>
  <c r="P120" i="7"/>
  <c r="P119" i="7" s="1"/>
  <c r="AQ119" i="7"/>
  <c r="AQ96" i="7" s="1"/>
  <c r="AQ3" i="7" s="1"/>
  <c r="T121" i="7"/>
  <c r="N120" i="7"/>
  <c r="W121" i="7"/>
  <c r="S125" i="7"/>
  <c r="H125" i="7"/>
  <c r="V125" i="7"/>
  <c r="S152" i="7"/>
  <c r="S150" i="7" s="1"/>
  <c r="M150" i="7"/>
  <c r="J160" i="7"/>
  <c r="J159" i="7" s="1"/>
  <c r="S85" i="7"/>
  <c r="S84" i="7" s="1"/>
  <c r="H91" i="7"/>
  <c r="V99" i="7"/>
  <c r="V105" i="7"/>
  <c r="O120" i="7"/>
  <c r="Q136" i="7"/>
  <c r="G191" i="7"/>
  <c r="W99" i="7"/>
  <c r="T99" i="7"/>
  <c r="T97" i="7" s="1"/>
  <c r="V101" i="7"/>
  <c r="V103" i="7"/>
  <c r="W105" i="7"/>
  <c r="T105" i="7"/>
  <c r="X107" i="7"/>
  <c r="U107" i="7"/>
  <c r="J119" i="7"/>
  <c r="J96" i="7" s="1"/>
  <c r="J3" i="7" s="1"/>
  <c r="W143" i="7"/>
  <c r="T143" i="7"/>
  <c r="N161" i="7"/>
  <c r="T163" i="7"/>
  <c r="H166" i="7"/>
  <c r="S166" i="7"/>
  <c r="S165" i="7" s="1"/>
  <c r="S160" i="7" s="1"/>
  <c r="S159" i="7" s="1"/>
  <c r="V166" i="7"/>
  <c r="M165" i="7"/>
  <c r="P168" i="7"/>
  <c r="BI159" i="7"/>
  <c r="W103" i="7"/>
  <c r="T103" i="7"/>
  <c r="X110" i="7"/>
  <c r="U110" i="7"/>
  <c r="U130" i="7"/>
  <c r="U136" i="7"/>
  <c r="AF160" i="7"/>
  <c r="AF159" i="7" s="1"/>
  <c r="Q161" i="7"/>
  <c r="AV160" i="7"/>
  <c r="AV159" i="7" s="1"/>
  <c r="AV3" i="7" s="1"/>
  <c r="R161" i="7"/>
  <c r="U178" i="7"/>
  <c r="O176" i="7"/>
  <c r="X176" i="7" s="1"/>
  <c r="X178" i="7"/>
  <c r="S110" i="7"/>
  <c r="U111" i="7"/>
  <c r="N114" i="7"/>
  <c r="W114" i="7" s="1"/>
  <c r="S116" i="7"/>
  <c r="S118" i="7"/>
  <c r="S123" i="7"/>
  <c r="U124" i="7"/>
  <c r="S133" i="7"/>
  <c r="S130" i="7" s="1"/>
  <c r="U134" i="7"/>
  <c r="AI136" i="7"/>
  <c r="N137" i="7"/>
  <c r="H155" i="7"/>
  <c r="S155" i="7"/>
  <c r="P160" i="7"/>
  <c r="T161" i="7"/>
  <c r="Q165" i="7"/>
  <c r="T166" i="7"/>
  <c r="N165" i="7"/>
  <c r="W165" i="7" s="1"/>
  <c r="X166" i="7"/>
  <c r="H168" i="7"/>
  <c r="Q169" i="7"/>
  <c r="S185" i="7"/>
  <c r="S183" i="7" s="1"/>
  <c r="M183" i="7"/>
  <c r="G4" i="8"/>
  <c r="H7" i="8"/>
  <c r="V7" i="8"/>
  <c r="R12" i="8"/>
  <c r="X75" i="8"/>
  <c r="U75" i="8"/>
  <c r="H110" i="7"/>
  <c r="O114" i="7"/>
  <c r="X114" i="7" s="1"/>
  <c r="H116" i="7"/>
  <c r="H118" i="7"/>
  <c r="AF119" i="7"/>
  <c r="AF96" i="7" s="1"/>
  <c r="AF3" i="7" s="1"/>
  <c r="M120" i="7"/>
  <c r="H123" i="7"/>
  <c r="U147" i="7"/>
  <c r="U145" i="7" s="1"/>
  <c r="Q154" i="7"/>
  <c r="T155" i="7"/>
  <c r="T154" i="7" s="1"/>
  <c r="N154" i="7"/>
  <c r="W154" i="7" s="1"/>
  <c r="Q160" i="7"/>
  <c r="Z159" i="7"/>
  <c r="M161" i="7"/>
  <c r="V162" i="7"/>
  <c r="U161" i="7"/>
  <c r="U160" i="7" s="1"/>
  <c r="X165" i="7"/>
  <c r="R169" i="7"/>
  <c r="T176" i="7"/>
  <c r="W184" i="7"/>
  <c r="N183" i="7"/>
  <c r="W183" i="7" s="1"/>
  <c r="T184" i="7"/>
  <c r="J192" i="8"/>
  <c r="J3" i="8"/>
  <c r="AZ3" i="8"/>
  <c r="X29" i="8"/>
  <c r="U29" i="8"/>
  <c r="S113" i="7"/>
  <c r="S115" i="7"/>
  <c r="U116" i="7"/>
  <c r="U118" i="7"/>
  <c r="S122" i="7"/>
  <c r="S120" i="7" s="1"/>
  <c r="U123" i="7"/>
  <c r="U120" i="7" s="1"/>
  <c r="U119" i="7" s="1"/>
  <c r="T127" i="7"/>
  <c r="S129" i="7"/>
  <c r="O130" i="7"/>
  <c r="S132" i="7"/>
  <c r="U133" i="7"/>
  <c r="V147" i="7"/>
  <c r="Q150" i="7"/>
  <c r="O154" i="7"/>
  <c r="X154" i="7" s="1"/>
  <c r="K159" i="7"/>
  <c r="K3" i="7" s="1"/>
  <c r="AA160" i="7"/>
  <c r="O161" i="7"/>
  <c r="H169" i="7"/>
  <c r="V169" i="7"/>
  <c r="V176" i="7"/>
  <c r="U176" i="7"/>
  <c r="X15" i="8"/>
  <c r="O12" i="8"/>
  <c r="X12" i="8" s="1"/>
  <c r="U15" i="8"/>
  <c r="T109" i="7"/>
  <c r="H113" i="7"/>
  <c r="T113" i="7"/>
  <c r="H115" i="7"/>
  <c r="T115" i="7"/>
  <c r="T114" i="7" s="1"/>
  <c r="H122" i="7"/>
  <c r="T122" i="7"/>
  <c r="S126" i="7"/>
  <c r="U127" i="7"/>
  <c r="H129" i="7"/>
  <c r="T129" i="7"/>
  <c r="H132" i="7"/>
  <c r="T132" i="7"/>
  <c r="S139" i="7"/>
  <c r="O140" i="7"/>
  <c r="S146" i="7"/>
  <c r="S145" i="7" s="1"/>
  <c r="W147" i="7"/>
  <c r="R150" i="7"/>
  <c r="W153" i="7"/>
  <c r="M154" i="7"/>
  <c r="X156" i="7"/>
  <c r="P161" i="7"/>
  <c r="X164" i="7"/>
  <c r="P165" i="7"/>
  <c r="P169" i="7"/>
  <c r="Y168" i="7"/>
  <c r="Y159" i="7" s="1"/>
  <c r="AG168" i="7"/>
  <c r="AG159" i="7" s="1"/>
  <c r="AG3" i="7" s="1"/>
  <c r="AO168" i="7"/>
  <c r="AO159" i="7" s="1"/>
  <c r="AW168" i="7"/>
  <c r="AW159" i="7" s="1"/>
  <c r="AW3" i="7" s="1"/>
  <c r="BE168" i="7"/>
  <c r="BE159" i="7" s="1"/>
  <c r="BE3" i="7" s="1"/>
  <c r="T169" i="7"/>
  <c r="T168" i="7" s="1"/>
  <c r="W176" i="7"/>
  <c r="V181" i="7"/>
  <c r="S181" i="7"/>
  <c r="S176" i="7" s="1"/>
  <c r="S168" i="7" s="1"/>
  <c r="AD3" i="8"/>
  <c r="Q4" i="8"/>
  <c r="S4" i="8"/>
  <c r="J12" i="8"/>
  <c r="T17" i="8"/>
  <c r="T51" i="8"/>
  <c r="X142" i="7"/>
  <c r="X153" i="7"/>
  <c r="P154" i="7"/>
  <c r="G169" i="7"/>
  <c r="I168" i="7"/>
  <c r="N169" i="7"/>
  <c r="U172" i="7"/>
  <c r="U169" i="7" s="1"/>
  <c r="O169" i="7"/>
  <c r="X10" i="8"/>
  <c r="U10" i="8"/>
  <c r="U4" i="8" s="1"/>
  <c r="N18" i="8"/>
  <c r="Q18" i="8"/>
  <c r="W27" i="8"/>
  <c r="T27" i="8"/>
  <c r="AL12" i="8"/>
  <c r="AL3" i="8" s="1"/>
  <c r="N15" i="8"/>
  <c r="Q15" i="8"/>
  <c r="V141" i="7"/>
  <c r="V140" i="7" s="1"/>
  <c r="N150" i="7"/>
  <c r="W150" i="7" s="1"/>
  <c r="U152" i="7"/>
  <c r="U150" i="7" s="1"/>
  <c r="G160" i="7"/>
  <c r="I159" i="7"/>
  <c r="G159" i="7" s="1"/>
  <c r="V163" i="7"/>
  <c r="V175" i="7"/>
  <c r="U183" i="7"/>
  <c r="P12" i="8"/>
  <c r="S14" i="8"/>
  <c r="M12" i="8"/>
  <c r="W41" i="8"/>
  <c r="T41" i="8"/>
  <c r="X43" i="8"/>
  <c r="U43" i="8"/>
  <c r="W21" i="8"/>
  <c r="V30" i="8"/>
  <c r="S30" i="8"/>
  <c r="H30" i="8"/>
  <c r="U38" i="8"/>
  <c r="X38" i="8"/>
  <c r="V39" i="8"/>
  <c r="H39" i="8"/>
  <c r="S39" i="8"/>
  <c r="S44" i="8"/>
  <c r="U45" i="8"/>
  <c r="X45" i="8"/>
  <c r="V46" i="8"/>
  <c r="H46" i="8"/>
  <c r="S46" i="8"/>
  <c r="W48" i="8"/>
  <c r="T48" i="8"/>
  <c r="V65" i="8"/>
  <c r="H65" i="8"/>
  <c r="S65" i="8"/>
  <c r="V70" i="8"/>
  <c r="H70" i="8"/>
  <c r="S70" i="8"/>
  <c r="S68" i="8" s="1"/>
  <c r="S67" i="8" s="1"/>
  <c r="M68" i="8"/>
  <c r="X73" i="8"/>
  <c r="U73" i="8"/>
  <c r="V91" i="8"/>
  <c r="S91" i="8"/>
  <c r="S89" i="8" s="1"/>
  <c r="H91" i="8"/>
  <c r="M89" i="8"/>
  <c r="P183" i="7"/>
  <c r="V187" i="7"/>
  <c r="F192" i="8"/>
  <c r="H192" i="8" s="1"/>
  <c r="AM3" i="8"/>
  <c r="V9" i="8"/>
  <c r="I12" i="8"/>
  <c r="G12" i="8" s="1"/>
  <c r="X21" i="8"/>
  <c r="W30" i="8"/>
  <c r="T32" i="8"/>
  <c r="W32" i="8"/>
  <c r="P44" i="8"/>
  <c r="AH12" i="8"/>
  <c r="X59" i="8"/>
  <c r="U59" i="8"/>
  <c r="V71" i="8"/>
  <c r="S71" i="8"/>
  <c r="H71" i="8"/>
  <c r="AR96" i="8"/>
  <c r="AR3" i="8" s="1"/>
  <c r="BH96" i="8"/>
  <c r="BH3" i="8" s="1"/>
  <c r="V177" i="7"/>
  <c r="N4" i="8"/>
  <c r="X4" i="8"/>
  <c r="M4" i="8"/>
  <c r="X17" i="8"/>
  <c r="V19" i="8"/>
  <c r="V28" i="8"/>
  <c r="H28" i="8"/>
  <c r="M44" i="8"/>
  <c r="G68" i="8"/>
  <c r="I67" i="8"/>
  <c r="G67" i="8" s="1"/>
  <c r="U149" i="7"/>
  <c r="T151" i="7"/>
  <c r="T150" i="7" s="1"/>
  <c r="S156" i="7"/>
  <c r="H158" i="7"/>
  <c r="T167" i="7"/>
  <c r="T173" i="7"/>
  <c r="W177" i="7"/>
  <c r="V182" i="7"/>
  <c r="T186" i="7"/>
  <c r="T8" i="8"/>
  <c r="AF12" i="8"/>
  <c r="AF3" i="8" s="1"/>
  <c r="H15" i="8"/>
  <c r="S15" i="8"/>
  <c r="U22" i="8"/>
  <c r="T25" i="8"/>
  <c r="X26" i="8"/>
  <c r="S29" i="8"/>
  <c r="W42" i="8"/>
  <c r="T42" i="8"/>
  <c r="T49" i="8"/>
  <c r="W50" i="8"/>
  <c r="W52" i="8"/>
  <c r="AC67" i="8"/>
  <c r="AC3" i="8" s="1"/>
  <c r="Q68" i="8"/>
  <c r="Q67" i="8" s="1"/>
  <c r="H84" i="8"/>
  <c r="V84" i="8"/>
  <c r="H156" i="7"/>
  <c r="W182" i="7"/>
  <c r="E190" i="8"/>
  <c r="E195" i="8" s="1"/>
  <c r="G195" i="8" s="1"/>
  <c r="P4" i="8"/>
  <c r="W13" i="8"/>
  <c r="H25" i="8"/>
  <c r="H29" i="8"/>
  <c r="H34" i="8"/>
  <c r="S34" i="8"/>
  <c r="W40" i="8"/>
  <c r="T40" i="8"/>
  <c r="W54" i="8"/>
  <c r="T54" i="8"/>
  <c r="X66" i="8"/>
  <c r="U66" i="8"/>
  <c r="W72" i="8"/>
  <c r="T72" i="8"/>
  <c r="BK67" i="8"/>
  <c r="R77" i="8"/>
  <c r="L3" i="8"/>
  <c r="R4" i="8"/>
  <c r="AQ3" i="8"/>
  <c r="X6" i="8"/>
  <c r="X13" i="8"/>
  <c r="V18" i="8"/>
  <c r="Q19" i="8"/>
  <c r="V25" i="8"/>
  <c r="W34" i="8"/>
  <c r="T34" i="8"/>
  <c r="V58" i="8"/>
  <c r="H58" i="8"/>
  <c r="S58" i="8"/>
  <c r="P67" i="8"/>
  <c r="AN67" i="8"/>
  <c r="AN3" i="8" s="1"/>
  <c r="U68" i="8"/>
  <c r="V184" i="7"/>
  <c r="T185" i="7"/>
  <c r="X186" i="7"/>
  <c r="T7" i="8"/>
  <c r="T4" i="8" s="1"/>
  <c r="X8" i="8"/>
  <c r="T14" i="8"/>
  <c r="N22" i="8"/>
  <c r="Z12" i="8"/>
  <c r="W31" i="8"/>
  <c r="X36" i="8"/>
  <c r="U36" i="8"/>
  <c r="S37" i="8"/>
  <c r="V37" i="8"/>
  <c r="H37" i="8"/>
  <c r="S41" i="8"/>
  <c r="H41" i="8"/>
  <c r="X62" i="8"/>
  <c r="U62" i="8"/>
  <c r="W70" i="8"/>
  <c r="T70" i="8"/>
  <c r="N68" i="8"/>
  <c r="U32" i="8"/>
  <c r="T37" i="8"/>
  <c r="V38" i="8"/>
  <c r="S55" i="8"/>
  <c r="U56" i="8"/>
  <c r="V57" i="8"/>
  <c r="H60" i="8"/>
  <c r="T60" i="8"/>
  <c r="H63" i="8"/>
  <c r="T63" i="8"/>
  <c r="V64" i="8"/>
  <c r="AD67" i="8"/>
  <c r="BJ67" i="8"/>
  <c r="BJ3" i="8" s="1"/>
  <c r="AI68" i="8"/>
  <c r="AI67" i="8" s="1"/>
  <c r="V69" i="8"/>
  <c r="H74" i="8"/>
  <c r="S74" i="8"/>
  <c r="H76" i="8"/>
  <c r="T76" i="8"/>
  <c r="U78" i="8"/>
  <c r="U77" i="8" s="1"/>
  <c r="V81" i="8"/>
  <c r="N84" i="8"/>
  <c r="W84" i="8" s="1"/>
  <c r="S86" i="8"/>
  <c r="S84" i="8" s="1"/>
  <c r="U87" i="8"/>
  <c r="H88" i="8"/>
  <c r="T88" i="8"/>
  <c r="O89" i="8"/>
  <c r="X89" i="8" s="1"/>
  <c r="U91" i="8"/>
  <c r="U89" i="8" s="1"/>
  <c r="H95" i="8"/>
  <c r="O97" i="8"/>
  <c r="AQ96" i="8"/>
  <c r="AY96" i="8"/>
  <c r="AY3" i="8" s="1"/>
  <c r="BG96" i="8"/>
  <c r="BG3" i="8" s="1"/>
  <c r="V100" i="8"/>
  <c r="H102" i="8"/>
  <c r="V104" i="8"/>
  <c r="H108" i="8"/>
  <c r="H110" i="8"/>
  <c r="H112" i="8"/>
  <c r="S116" i="8"/>
  <c r="S114" i="8" s="1"/>
  <c r="U118" i="8"/>
  <c r="F119" i="8"/>
  <c r="F96" i="8" s="1"/>
  <c r="P120" i="8"/>
  <c r="Z119" i="8"/>
  <c r="Z96" i="8" s="1"/>
  <c r="AH119" i="8"/>
  <c r="AH96" i="8" s="1"/>
  <c r="Q128" i="8"/>
  <c r="H131" i="8"/>
  <c r="M130" i="8"/>
  <c r="H130" i="8" s="1"/>
  <c r="V131" i="8"/>
  <c r="V130" i="8" s="1"/>
  <c r="R140" i="8"/>
  <c r="U145" i="8"/>
  <c r="BI159" i="8"/>
  <c r="W169" i="8"/>
  <c r="N168" i="8"/>
  <c r="W168" i="8" s="1"/>
  <c r="O84" i="8"/>
  <c r="X84" i="8" s="1"/>
  <c r="H86" i="8"/>
  <c r="V95" i="8"/>
  <c r="G97" i="8"/>
  <c r="Q97" i="8"/>
  <c r="V102" i="8"/>
  <c r="W104" i="8"/>
  <c r="M106" i="8"/>
  <c r="S106" i="8" s="1"/>
  <c r="S97" i="8" s="1"/>
  <c r="U108" i="8"/>
  <c r="U110" i="8"/>
  <c r="U112" i="8"/>
  <c r="H116" i="8"/>
  <c r="X121" i="8"/>
  <c r="S122" i="8"/>
  <c r="X123" i="8"/>
  <c r="S124" i="8"/>
  <c r="W125" i="8"/>
  <c r="X127" i="8"/>
  <c r="N128" i="8"/>
  <c r="T128" i="8" s="1"/>
  <c r="AI120" i="8"/>
  <c r="AI119" i="8" s="1"/>
  <c r="AI96" i="8" s="1"/>
  <c r="S140" i="8"/>
  <c r="Q160" i="8"/>
  <c r="BJ159" i="8"/>
  <c r="Q159" i="8" s="1"/>
  <c r="V183" i="8"/>
  <c r="H183" i="8"/>
  <c r="W56" i="8"/>
  <c r="X57" i="8"/>
  <c r="V60" i="8"/>
  <c r="V63" i="8"/>
  <c r="X64" i="8"/>
  <c r="X69" i="8"/>
  <c r="V76" i="8"/>
  <c r="X118" i="8"/>
  <c r="X125" i="8"/>
  <c r="W134" i="8"/>
  <c r="T134" i="8"/>
  <c r="T139" i="8"/>
  <c r="T136" i="8" s="1"/>
  <c r="W139" i="8"/>
  <c r="V145" i="8"/>
  <c r="H145" i="8"/>
  <c r="R160" i="8"/>
  <c r="BK159" i="8"/>
  <c r="R159" i="8" s="1"/>
  <c r="W161" i="8"/>
  <c r="N160" i="8"/>
  <c r="S5" i="9"/>
  <c r="X31" i="9"/>
  <c r="Y31" i="9" s="1"/>
  <c r="V31" i="9"/>
  <c r="S82" i="8"/>
  <c r="S80" i="8" s="1"/>
  <c r="U83" i="8"/>
  <c r="U80" i="8" s="1"/>
  <c r="T85" i="8"/>
  <c r="T84" i="8" s="1"/>
  <c r="V86" i="8"/>
  <c r="AN89" i="8"/>
  <c r="P89" i="8" s="1"/>
  <c r="T94" i="8"/>
  <c r="T101" i="8"/>
  <c r="Q114" i="8"/>
  <c r="V122" i="8"/>
  <c r="V124" i="8"/>
  <c r="S135" i="8"/>
  <c r="V135" i="8"/>
  <c r="P160" i="8"/>
  <c r="X160" i="8"/>
  <c r="V22" i="9"/>
  <c r="X22" i="9"/>
  <c r="Y22" i="9" s="1"/>
  <c r="X28" i="9"/>
  <c r="Y28" i="9" s="1"/>
  <c r="H51" i="8"/>
  <c r="H52" i="8"/>
  <c r="O68" i="8"/>
  <c r="T71" i="8"/>
  <c r="U72" i="8"/>
  <c r="N77" i="8"/>
  <c r="W77" i="8" s="1"/>
  <c r="V77" i="8"/>
  <c r="S79" i="8"/>
  <c r="S77" i="8" s="1"/>
  <c r="O80" i="8"/>
  <c r="X80" i="8" s="1"/>
  <c r="H82" i="8"/>
  <c r="T82" i="8"/>
  <c r="T80" i="8" s="1"/>
  <c r="U85" i="8"/>
  <c r="Q87" i="8"/>
  <c r="AB96" i="8"/>
  <c r="AB3" i="8" s="1"/>
  <c r="K96" i="8"/>
  <c r="K3" i="8" s="1"/>
  <c r="AU96" i="8"/>
  <c r="AU3" i="8" s="1"/>
  <c r="BC96" i="8"/>
  <c r="BC3" i="8" s="1"/>
  <c r="BK96" i="8"/>
  <c r="T103" i="8"/>
  <c r="U105" i="8"/>
  <c r="P106" i="8"/>
  <c r="U107" i="8"/>
  <c r="U109" i="8"/>
  <c r="U111" i="8"/>
  <c r="U113" i="8"/>
  <c r="AD119" i="8"/>
  <c r="AD96" i="8" s="1"/>
  <c r="W122" i="8"/>
  <c r="W124" i="8"/>
  <c r="H126" i="8"/>
  <c r="S126" i="8"/>
  <c r="P130" i="8"/>
  <c r="N140" i="8"/>
  <c r="U154" i="8"/>
  <c r="V161" i="8"/>
  <c r="H161" i="8"/>
  <c r="R168" i="8"/>
  <c r="V32" i="9"/>
  <c r="X32" i="9"/>
  <c r="Y32" i="9" s="1"/>
  <c r="W94" i="8"/>
  <c r="BI96" i="8"/>
  <c r="AM96" i="8"/>
  <c r="X99" i="8"/>
  <c r="V107" i="8"/>
  <c r="V109" i="8"/>
  <c r="V111" i="8"/>
  <c r="V113" i="8"/>
  <c r="U114" i="8"/>
  <c r="S120" i="8"/>
  <c r="T126" i="8"/>
  <c r="T120" i="8" s="1"/>
  <c r="T119" i="8" s="1"/>
  <c r="W126" i="8"/>
  <c r="U129" i="8"/>
  <c r="X129" i="8"/>
  <c r="Q130" i="8"/>
  <c r="U132" i="8"/>
  <c r="X132" i="8"/>
  <c r="V17" i="9"/>
  <c r="X17" i="9"/>
  <c r="Y17" i="9" s="1"/>
  <c r="V38" i="9"/>
  <c r="X38" i="9"/>
  <c r="Y38" i="9" s="1"/>
  <c r="X94" i="8"/>
  <c r="M97" i="8"/>
  <c r="T100" i="8"/>
  <c r="T97" i="8" s="1"/>
  <c r="T96" i="8" s="1"/>
  <c r="X101" i="8"/>
  <c r="W107" i="8"/>
  <c r="W109" i="8"/>
  <c r="W111" i="8"/>
  <c r="W113" i="8"/>
  <c r="H115" i="8"/>
  <c r="M114" i="8"/>
  <c r="V115" i="8"/>
  <c r="M120" i="8"/>
  <c r="T130" i="8"/>
  <c r="R136" i="8"/>
  <c r="R119" i="8" s="1"/>
  <c r="X27" i="9"/>
  <c r="Y27" i="9" s="1"/>
  <c r="V27" i="9"/>
  <c r="V45" i="9"/>
  <c r="X45" i="9"/>
  <c r="Y45" i="9" s="1"/>
  <c r="T95" i="8"/>
  <c r="T89" i="8" s="1"/>
  <c r="N97" i="8"/>
  <c r="V98" i="8"/>
  <c r="T102" i="8"/>
  <c r="U104" i="8"/>
  <c r="U97" i="8" s="1"/>
  <c r="T106" i="8"/>
  <c r="S108" i="8"/>
  <c r="S110" i="8"/>
  <c r="S112" i="8"/>
  <c r="W115" i="8"/>
  <c r="U121" i="8"/>
  <c r="S131" i="8"/>
  <c r="I130" i="8"/>
  <c r="G130" i="8" s="1"/>
  <c r="G119" i="8" s="1"/>
  <c r="G131" i="8"/>
  <c r="X169" i="8"/>
  <c r="O168" i="8"/>
  <c r="X168" i="8" s="1"/>
  <c r="H176" i="8"/>
  <c r="V176" i="8"/>
  <c r="F196" i="8"/>
  <c r="H196" i="8" s="1"/>
  <c r="T21" i="9"/>
  <c r="U137" i="8"/>
  <c r="U138" i="8"/>
  <c r="U141" i="8"/>
  <c r="U140" i="8" s="1"/>
  <c r="W142" i="8"/>
  <c r="S146" i="8"/>
  <c r="U147" i="8"/>
  <c r="V150" i="8"/>
  <c r="U152" i="8"/>
  <c r="U150" i="8" s="1"/>
  <c r="W153" i="8"/>
  <c r="V155" i="8"/>
  <c r="X156" i="8"/>
  <c r="X161" i="8"/>
  <c r="S162" i="8"/>
  <c r="U163" i="8"/>
  <c r="U161" i="8" s="1"/>
  <c r="U160" i="8" s="1"/>
  <c r="U159" i="8" s="1"/>
  <c r="W164" i="8"/>
  <c r="V166" i="8"/>
  <c r="W172" i="8"/>
  <c r="S174" i="8"/>
  <c r="U175" i="8"/>
  <c r="H177" i="8"/>
  <c r="T177" i="8"/>
  <c r="V178" i="8"/>
  <c r="V180" i="8"/>
  <c r="T182" i="8"/>
  <c r="S184" i="8"/>
  <c r="S183" i="8" s="1"/>
  <c r="W185" i="8"/>
  <c r="T187" i="8"/>
  <c r="J3" i="9"/>
  <c r="M5" i="9"/>
  <c r="Q13" i="9"/>
  <c r="V20" i="9"/>
  <c r="Q23" i="9"/>
  <c r="N28" i="9"/>
  <c r="T28" i="9" s="1"/>
  <c r="V28" i="9" s="1"/>
  <c r="V34" i="9"/>
  <c r="S43" i="9"/>
  <c r="T48" i="9"/>
  <c r="V48" i="9" s="1"/>
  <c r="Q50" i="9"/>
  <c r="N50" i="9"/>
  <c r="T50" i="9" s="1"/>
  <c r="N52" i="9"/>
  <c r="X55" i="9"/>
  <c r="Y55" i="9" s="1"/>
  <c r="X62" i="9"/>
  <c r="Y62" i="9" s="1"/>
  <c r="X66" i="9"/>
  <c r="Y66" i="9" s="1"/>
  <c r="R68" i="9"/>
  <c r="V88" i="9"/>
  <c r="X88" i="9"/>
  <c r="Y88" i="9" s="1"/>
  <c r="S133" i="8"/>
  <c r="U134" i="8"/>
  <c r="U130" i="8" s="1"/>
  <c r="H146" i="8"/>
  <c r="T146" i="8"/>
  <c r="T145" i="8" s="1"/>
  <c r="S149" i="8"/>
  <c r="O150" i="8"/>
  <c r="X150" i="8" s="1"/>
  <c r="Q161" i="8"/>
  <c r="H162" i="8"/>
  <c r="T162" i="8"/>
  <c r="H174" i="8"/>
  <c r="T174" i="8"/>
  <c r="T169" i="8" s="1"/>
  <c r="U177" i="8"/>
  <c r="U176" i="8" s="1"/>
  <c r="S179" i="8"/>
  <c r="S181" i="8"/>
  <c r="U182" i="8"/>
  <c r="H184" i="8"/>
  <c r="T184" i="8"/>
  <c r="H187" i="8"/>
  <c r="I13" i="9"/>
  <c r="I3" i="9" s="1"/>
  <c r="S14" i="9"/>
  <c r="V25" i="9"/>
  <c r="X30" i="9"/>
  <c r="Y30" i="9" s="1"/>
  <c r="T53" i="9"/>
  <c r="X79" i="9"/>
  <c r="Y79" i="9" s="1"/>
  <c r="M154" i="8"/>
  <c r="T158" i="8"/>
  <c r="T154" i="8" s="1"/>
  <c r="R161" i="8"/>
  <c r="M165" i="8"/>
  <c r="V187" i="8"/>
  <c r="F13" i="9"/>
  <c r="F3" i="9" s="1"/>
  <c r="X41" i="9"/>
  <c r="Y41" i="9" s="1"/>
  <c r="X43" i="9"/>
  <c r="Y43" i="9" s="1"/>
  <c r="X82" i="9"/>
  <c r="Y82" i="9" s="1"/>
  <c r="M136" i="8"/>
  <c r="H136" i="8" s="1"/>
  <c r="X137" i="8"/>
  <c r="X136" i="8" s="1"/>
  <c r="M140" i="8"/>
  <c r="H140" i="8" s="1"/>
  <c r="X141" i="8"/>
  <c r="X140" i="8" s="1"/>
  <c r="V146" i="8"/>
  <c r="N154" i="8"/>
  <c r="W154" i="8" s="1"/>
  <c r="V162" i="8"/>
  <c r="M169" i="8"/>
  <c r="W177" i="8"/>
  <c r="V184" i="8"/>
  <c r="P5" i="9"/>
  <c r="X24" i="9"/>
  <c r="Y24" i="9" s="1"/>
  <c r="V51" i="9"/>
  <c r="V79" i="9"/>
  <c r="T78" i="9"/>
  <c r="V78" i="9" s="1"/>
  <c r="S139" i="8"/>
  <c r="S136" i="8" s="1"/>
  <c r="S142" i="8"/>
  <c r="S153" i="8"/>
  <c r="S150" i="8" s="1"/>
  <c r="S164" i="8"/>
  <c r="I168" i="8"/>
  <c r="G168" i="8" s="1"/>
  <c r="Y168" i="8"/>
  <c r="Y159" i="8" s="1"/>
  <c r="Y3" i="8" s="1"/>
  <c r="S172" i="8"/>
  <c r="S169" i="8" s="1"/>
  <c r="U173" i="8"/>
  <c r="U169" i="8" s="1"/>
  <c r="U168" i="8" s="1"/>
  <c r="V16" i="9"/>
  <c r="V35" i="9"/>
  <c r="Q36" i="9"/>
  <c r="X37" i="9"/>
  <c r="Y37" i="9" s="1"/>
  <c r="F42" i="9"/>
  <c r="X56" i="9"/>
  <c r="Y56" i="9" s="1"/>
  <c r="X60" i="9"/>
  <c r="Y60" i="9" s="1"/>
  <c r="X75" i="9"/>
  <c r="Y75" i="9" s="1"/>
  <c r="S155" i="8"/>
  <c r="S154" i="8" s="1"/>
  <c r="T164" i="8"/>
  <c r="S166" i="8"/>
  <c r="S165" i="8" s="1"/>
  <c r="S178" i="8"/>
  <c r="S176" i="8" s="1"/>
  <c r="T185" i="8"/>
  <c r="O13" i="9"/>
  <c r="N23" i="9"/>
  <c r="T23" i="9" s="1"/>
  <c r="V23" i="9" s="1"/>
  <c r="X23" i="9"/>
  <c r="Y23" i="9" s="1"/>
  <c r="X29" i="9"/>
  <c r="Y29" i="9" s="1"/>
  <c r="T44" i="9"/>
  <c r="V44" i="9" s="1"/>
  <c r="X47" i="9"/>
  <c r="Y47" i="9" s="1"/>
  <c r="X57" i="9"/>
  <c r="Y57" i="9" s="1"/>
  <c r="X64" i="9"/>
  <c r="Y64" i="9" s="1"/>
  <c r="X83" i="9"/>
  <c r="Y83" i="9" s="1"/>
  <c r="V83" i="9"/>
  <c r="AG3" i="9"/>
  <c r="X33" i="9"/>
  <c r="Y33" i="9" s="1"/>
  <c r="V36" i="9"/>
  <c r="X36" i="9"/>
  <c r="Y36" i="9" s="1"/>
  <c r="T52" i="9"/>
  <c r="V52" i="9" s="1"/>
  <c r="X52" i="9"/>
  <c r="Y52" i="9" s="1"/>
  <c r="T5" i="9"/>
  <c r="X18" i="9"/>
  <c r="Y18" i="9" s="1"/>
  <c r="T69" i="9"/>
  <c r="T68" i="9" s="1"/>
  <c r="S70" i="9"/>
  <c r="S69" i="9" s="1"/>
  <c r="U71" i="9"/>
  <c r="U69" i="9" s="1"/>
  <c r="U68" i="9" s="1"/>
  <c r="V72" i="9"/>
  <c r="V77" i="9"/>
  <c r="S80" i="9"/>
  <c r="S78" i="9" s="1"/>
  <c r="O81" i="9"/>
  <c r="O68" i="9" s="1"/>
  <c r="T82" i="9"/>
  <c r="AG85" i="9"/>
  <c r="AG68" i="9" s="1"/>
  <c r="S86" i="9"/>
  <c r="S85" i="9" s="1"/>
  <c r="M85" i="9"/>
  <c r="M68" i="9" s="1"/>
  <c r="X117" i="9"/>
  <c r="Y117" i="9" s="1"/>
  <c r="X127" i="9"/>
  <c r="Y127" i="9" s="1"/>
  <c r="X142" i="9"/>
  <c r="Y142" i="9" s="1"/>
  <c r="X156" i="9"/>
  <c r="Y156" i="9" s="1"/>
  <c r="Q88" i="9"/>
  <c r="R90" i="9"/>
  <c r="S92" i="9"/>
  <c r="S90" i="9" s="1"/>
  <c r="M90" i="9"/>
  <c r="X96" i="9"/>
  <c r="Y96" i="9" s="1"/>
  <c r="V134" i="9"/>
  <c r="T131" i="9"/>
  <c r="V131" i="9" s="1"/>
  <c r="T92" i="9"/>
  <c r="N90" i="9"/>
  <c r="V99" i="9"/>
  <c r="T98" i="9"/>
  <c r="T115" i="9"/>
  <c r="V115" i="9" s="1"/>
  <c r="V117" i="9"/>
  <c r="V142" i="9"/>
  <c r="T141" i="9"/>
  <c r="V141" i="9" s="1"/>
  <c r="T155" i="9"/>
  <c r="V155" i="9" s="1"/>
  <c r="V156" i="9"/>
  <c r="V61" i="9"/>
  <c r="V65" i="9"/>
  <c r="AH68" i="9"/>
  <c r="AH3" i="9" s="1"/>
  <c r="V70" i="9"/>
  <c r="V80" i="9"/>
  <c r="X84" i="9"/>
  <c r="Y84" i="9" s="1"/>
  <c r="N85" i="9"/>
  <c r="N68" i="9" s="1"/>
  <c r="M98" i="9"/>
  <c r="X119" i="9"/>
  <c r="Y119" i="9" s="1"/>
  <c r="P69" i="9"/>
  <c r="P68" i="9" s="1"/>
  <c r="AJ69" i="9"/>
  <c r="AJ68" i="9" s="1"/>
  <c r="AJ3" i="9" s="1"/>
  <c r="V74" i="9"/>
  <c r="O85" i="9"/>
  <c r="X87" i="9"/>
  <c r="Y87" i="9" s="1"/>
  <c r="AC97" i="9"/>
  <c r="AC3" i="9" s="1"/>
  <c r="X102" i="9"/>
  <c r="Y102" i="9" s="1"/>
  <c r="P120" i="9"/>
  <c r="X125" i="9"/>
  <c r="Y125" i="9" s="1"/>
  <c r="U146" i="9"/>
  <c r="V154" i="9"/>
  <c r="X154" i="9"/>
  <c r="Y154" i="9" s="1"/>
  <c r="U98" i="9"/>
  <c r="X105" i="9"/>
  <c r="Y105" i="9" s="1"/>
  <c r="V86" i="9"/>
  <c r="T85" i="9"/>
  <c r="V85" i="9" s="1"/>
  <c r="Q97" i="9"/>
  <c r="T138" i="9"/>
  <c r="N137" i="9"/>
  <c r="U85" i="9"/>
  <c r="U90" i="9"/>
  <c r="R98" i="9"/>
  <c r="Q98" i="9"/>
  <c r="X134" i="9"/>
  <c r="Y134" i="9" s="1"/>
  <c r="X135" i="9"/>
  <c r="Y135" i="9" s="1"/>
  <c r="X139" i="9"/>
  <c r="Y139" i="9" s="1"/>
  <c r="P161" i="9"/>
  <c r="BJ160" i="9"/>
  <c r="N115" i="9"/>
  <c r="S117" i="9"/>
  <c r="S115" i="9" s="1"/>
  <c r="BJ120" i="9"/>
  <c r="BJ97" i="9" s="1"/>
  <c r="N131" i="9"/>
  <c r="N120" i="9" s="1"/>
  <c r="U133" i="9"/>
  <c r="U131" i="9" s="1"/>
  <c r="U120" i="9" s="1"/>
  <c r="V136" i="9"/>
  <c r="V140" i="9"/>
  <c r="U144" i="9"/>
  <c r="U141" i="9" s="1"/>
  <c r="O151" i="9"/>
  <c r="T152" i="9"/>
  <c r="L160" i="9"/>
  <c r="L3" i="9" s="1"/>
  <c r="U162" i="9"/>
  <c r="U161" i="9" s="1"/>
  <c r="R170" i="9"/>
  <c r="X178" i="9"/>
  <c r="Y178" i="9" s="1"/>
  <c r="W89" i="9"/>
  <c r="X89" i="9" s="1"/>
  <c r="Y89" i="9" s="1"/>
  <c r="O115" i="9"/>
  <c r="W115" i="9"/>
  <c r="X115" i="9" s="1"/>
  <c r="Y115" i="9" s="1"/>
  <c r="AE120" i="9"/>
  <c r="AE97" i="9" s="1"/>
  <c r="AE3" i="9" s="1"/>
  <c r="T121" i="9"/>
  <c r="W131" i="9"/>
  <c r="S150" i="9"/>
  <c r="S146" i="9" s="1"/>
  <c r="M155" i="9"/>
  <c r="X162" i="9"/>
  <c r="N166" i="9"/>
  <c r="N6" i="10"/>
  <c r="O6" i="10" s="1"/>
  <c r="M141" i="9"/>
  <c r="M120" i="9" s="1"/>
  <c r="M162" i="9"/>
  <c r="M161" i="9" s="1"/>
  <c r="M160" i="9" s="1"/>
  <c r="S163" i="9"/>
  <c r="S162" i="9" s="1"/>
  <c r="S161" i="9" s="1"/>
  <c r="X176" i="9"/>
  <c r="Y176" i="9" s="1"/>
  <c r="V176" i="9"/>
  <c r="T177" i="9"/>
  <c r="V177" i="9" s="1"/>
  <c r="V178" i="9"/>
  <c r="V179" i="9"/>
  <c r="X179" i="9"/>
  <c r="Y179" i="9" s="1"/>
  <c r="E10" i="10"/>
  <c r="O155" i="9"/>
  <c r="X163" i="9"/>
  <c r="Y163" i="9" s="1"/>
  <c r="T162" i="9"/>
  <c r="P166" i="9"/>
  <c r="P170" i="9"/>
  <c r="AI169" i="9"/>
  <c r="AI160" i="9" s="1"/>
  <c r="AI3" i="9" s="1"/>
  <c r="U177" i="9"/>
  <c r="AD4" i="10"/>
  <c r="O121" i="9"/>
  <c r="O137" i="9"/>
  <c r="T148" i="9"/>
  <c r="V158" i="9"/>
  <c r="E161" i="9"/>
  <c r="R161" i="9"/>
  <c r="N162" i="9"/>
  <c r="Q166" i="9"/>
  <c r="T170" i="9"/>
  <c r="X170" i="9" s="1"/>
  <c r="Y170" i="9" s="1"/>
  <c r="X183" i="9"/>
  <c r="Y183" i="9" s="1"/>
  <c r="V183" i="9"/>
  <c r="X153" i="9"/>
  <c r="Y153" i="9" s="1"/>
  <c r="H160" i="9"/>
  <c r="H191" i="9" s="1"/>
  <c r="H196" i="9" s="1"/>
  <c r="Y162" i="9"/>
  <c r="O162" i="9"/>
  <c r="O161" i="9" s="1"/>
  <c r="O160" i="9" s="1"/>
  <c r="V167" i="9"/>
  <c r="U170" i="9"/>
  <c r="V188" i="9"/>
  <c r="X188" i="9"/>
  <c r="Y188" i="9" s="1"/>
  <c r="E6" i="10"/>
  <c r="P155" i="9"/>
  <c r="P162" i="9"/>
  <c r="BK161" i="9"/>
  <c r="Q162" i="9"/>
  <c r="P169" i="9"/>
  <c r="BK169" i="9"/>
  <c r="Q169" i="9" s="1"/>
  <c r="Q170" i="9"/>
  <c r="BL169" i="9"/>
  <c r="U181" i="9"/>
  <c r="V185" i="9"/>
  <c r="D6" i="10"/>
  <c r="E8" i="10"/>
  <c r="X185" i="9"/>
  <c r="Y185" i="9" s="1"/>
  <c r="D9" i="10"/>
  <c r="E9" i="10" s="1"/>
  <c r="S179" i="9"/>
  <c r="S177" i="9" s="1"/>
  <c r="S169" i="9" s="1"/>
  <c r="V180" i="9"/>
  <c r="U186" i="9"/>
  <c r="U184" i="9" s="1"/>
  <c r="D10" i="10"/>
  <c r="C141" i="10"/>
  <c r="M184" i="9"/>
  <c r="R96" i="7" l="1"/>
  <c r="V160" i="6"/>
  <c r="H160" i="6"/>
  <c r="O97" i="9"/>
  <c r="AO3" i="7"/>
  <c r="Q159" i="7"/>
  <c r="U119" i="6"/>
  <c r="V67" i="6"/>
  <c r="H67" i="6"/>
  <c r="H160" i="4"/>
  <c r="V160" i="4"/>
  <c r="F61" i="11"/>
  <c r="T119" i="3"/>
  <c r="T96" i="3" s="1"/>
  <c r="Q96" i="7"/>
  <c r="AC3" i="6"/>
  <c r="Q96" i="6"/>
  <c r="U119" i="5"/>
  <c r="G96" i="4"/>
  <c r="V50" i="9"/>
  <c r="X50" i="9"/>
  <c r="Y50" i="9" s="1"/>
  <c r="U67" i="7"/>
  <c r="AF3" i="6"/>
  <c r="S67" i="4"/>
  <c r="S97" i="9"/>
  <c r="O194" i="9"/>
  <c r="Q96" i="8"/>
  <c r="AI3" i="8"/>
  <c r="Q3" i="8" s="1"/>
  <c r="F3" i="8"/>
  <c r="F190" i="8"/>
  <c r="V67" i="7"/>
  <c r="H67" i="7"/>
  <c r="U96" i="6"/>
  <c r="S67" i="6"/>
  <c r="G96" i="5"/>
  <c r="T151" i="9"/>
  <c r="V151" i="9" s="1"/>
  <c r="V152" i="9"/>
  <c r="N97" i="9"/>
  <c r="BK160" i="9"/>
  <c r="Q161" i="9"/>
  <c r="T161" i="9"/>
  <c r="V162" i="9"/>
  <c r="V121" i="9"/>
  <c r="V98" i="9"/>
  <c r="T161" i="8"/>
  <c r="T160" i="8" s="1"/>
  <c r="N13" i="9"/>
  <c r="O120" i="9"/>
  <c r="P97" i="9"/>
  <c r="BJ3" i="9"/>
  <c r="P3" i="9" s="1"/>
  <c r="O3" i="9"/>
  <c r="X78" i="9"/>
  <c r="Y78" i="9" s="1"/>
  <c r="H165" i="8"/>
  <c r="V165" i="8"/>
  <c r="S13" i="9"/>
  <c r="X48" i="9"/>
  <c r="Y48" i="9" s="1"/>
  <c r="M3" i="9"/>
  <c r="T176" i="8"/>
  <c r="T168" i="8" s="1"/>
  <c r="S161" i="8"/>
  <c r="S160" i="8" s="1"/>
  <c r="S145" i="8"/>
  <c r="U120" i="8"/>
  <c r="G191" i="8"/>
  <c r="Z3" i="8"/>
  <c r="Q12" i="8"/>
  <c r="N120" i="8"/>
  <c r="R67" i="8"/>
  <c r="M67" i="8"/>
  <c r="V68" i="8"/>
  <c r="H68" i="8"/>
  <c r="W18" i="8"/>
  <c r="T18" i="8"/>
  <c r="Q194" i="8"/>
  <c r="R168" i="7"/>
  <c r="Q168" i="7"/>
  <c r="P159" i="7"/>
  <c r="V150" i="7"/>
  <c r="H150" i="7"/>
  <c r="T120" i="7"/>
  <c r="Y3" i="7"/>
  <c r="T74" i="7"/>
  <c r="W74" i="7"/>
  <c r="S136" i="6"/>
  <c r="H191" i="6"/>
  <c r="BI159" i="6"/>
  <c r="P159" i="6" s="1"/>
  <c r="P160" i="6"/>
  <c r="S120" i="6"/>
  <c r="S119" i="6" s="1"/>
  <c r="S96" i="6" s="1"/>
  <c r="R96" i="6"/>
  <c r="R194" i="6" s="1"/>
  <c r="F194" i="6" s="1"/>
  <c r="H194" i="6" s="1"/>
  <c r="X120" i="5"/>
  <c r="O119" i="5"/>
  <c r="X119" i="5" s="1"/>
  <c r="T183" i="5"/>
  <c r="T159" i="5" s="1"/>
  <c r="U145" i="5"/>
  <c r="S130" i="5"/>
  <c r="S119" i="5" s="1"/>
  <c r="I159" i="5"/>
  <c r="G159" i="5" s="1"/>
  <c r="G160" i="5"/>
  <c r="P96" i="6"/>
  <c r="P194" i="6" s="1"/>
  <c r="E194" i="6" s="1"/>
  <c r="G194" i="6" s="1"/>
  <c r="U77" i="5"/>
  <c r="V160" i="5"/>
  <c r="Q68" i="5"/>
  <c r="Q67" i="5" s="1"/>
  <c r="J192" i="5"/>
  <c r="O168" i="5"/>
  <c r="X168" i="5" s="1"/>
  <c r="M119" i="4"/>
  <c r="V120" i="4"/>
  <c r="H120" i="4"/>
  <c r="H191" i="5"/>
  <c r="W161" i="4"/>
  <c r="N160" i="4"/>
  <c r="V120" i="3"/>
  <c r="M119" i="3"/>
  <c r="H120" i="3"/>
  <c r="H176" i="3"/>
  <c r="V176" i="3"/>
  <c r="R119" i="4"/>
  <c r="H67" i="4"/>
  <c r="V67" i="4"/>
  <c r="AC159" i="4"/>
  <c r="AC3" i="4" s="1"/>
  <c r="Q120" i="4"/>
  <c r="Q119" i="4" s="1"/>
  <c r="U120" i="3"/>
  <c r="U119" i="3" s="1"/>
  <c r="U96" i="3" s="1"/>
  <c r="R67" i="4"/>
  <c r="J192" i="3"/>
  <c r="I96" i="3"/>
  <c r="N43" i="10"/>
  <c r="N39" i="10"/>
  <c r="N37" i="10"/>
  <c r="N44" i="10"/>
  <c r="N45" i="10"/>
  <c r="N38" i="10"/>
  <c r="C68" i="10"/>
  <c r="N46" i="10"/>
  <c r="N35" i="10"/>
  <c r="N42" i="10"/>
  <c r="N41" i="10"/>
  <c r="N40" i="10"/>
  <c r="N36" i="10"/>
  <c r="G191" i="3"/>
  <c r="E195" i="3"/>
  <c r="G195" i="3" s="1"/>
  <c r="W22" i="8"/>
  <c r="T22" i="8"/>
  <c r="V89" i="8"/>
  <c r="H89" i="8"/>
  <c r="T15" i="8"/>
  <c r="W15" i="8"/>
  <c r="H154" i="7"/>
  <c r="V154" i="7"/>
  <c r="T140" i="7"/>
  <c r="H84" i="7"/>
  <c r="V84" i="7"/>
  <c r="I192" i="7"/>
  <c r="T4" i="7"/>
  <c r="AL3" i="7"/>
  <c r="H150" i="6"/>
  <c r="V150" i="6"/>
  <c r="T159" i="6"/>
  <c r="Q159" i="6"/>
  <c r="BJ3" i="6"/>
  <c r="Q3" i="6" s="1"/>
  <c r="F192" i="7"/>
  <c r="H192" i="7" s="1"/>
  <c r="W97" i="6"/>
  <c r="I192" i="6"/>
  <c r="S168" i="5"/>
  <c r="H150" i="5"/>
  <c r="V150" i="5"/>
  <c r="U97" i="5"/>
  <c r="U96" i="5" s="1"/>
  <c r="S12" i="6"/>
  <c r="S3" i="6" s="1"/>
  <c r="L192" i="5"/>
  <c r="M96" i="5"/>
  <c r="H97" i="5"/>
  <c r="V97" i="5"/>
  <c r="O119" i="3"/>
  <c r="X119" i="3" s="1"/>
  <c r="X120" i="3"/>
  <c r="T159" i="4"/>
  <c r="U67" i="4"/>
  <c r="H169" i="3"/>
  <c r="V169" i="3"/>
  <c r="M168" i="3"/>
  <c r="H145" i="3"/>
  <c r="V145" i="3"/>
  <c r="X68" i="3"/>
  <c r="O67" i="3"/>
  <c r="P96" i="4"/>
  <c r="S119" i="3"/>
  <c r="AH159" i="3"/>
  <c r="AH3" i="3" s="1"/>
  <c r="P67" i="3"/>
  <c r="BI3" i="3"/>
  <c r="Z67" i="4"/>
  <c r="Z3" i="4" s="1"/>
  <c r="Q3" i="4" s="1"/>
  <c r="W68" i="3"/>
  <c r="N67" i="3"/>
  <c r="W67" i="3" s="1"/>
  <c r="H165" i="7"/>
  <c r="V165" i="7"/>
  <c r="W68" i="6"/>
  <c r="N67" i="6"/>
  <c r="W67" i="6" s="1"/>
  <c r="X160" i="6"/>
  <c r="O159" i="6"/>
  <c r="X159" i="6" s="1"/>
  <c r="N168" i="6"/>
  <c r="W168" i="6" s="1"/>
  <c r="W169" i="6"/>
  <c r="P3" i="7"/>
  <c r="Q120" i="6"/>
  <c r="Q119" i="6" s="1"/>
  <c r="T89" i="6"/>
  <c r="H77" i="6"/>
  <c r="V77" i="6"/>
  <c r="T23" i="6"/>
  <c r="T12" i="6" s="1"/>
  <c r="W23" i="6"/>
  <c r="N12" i="6"/>
  <c r="V145" i="5"/>
  <c r="H145" i="5"/>
  <c r="X161" i="5"/>
  <c r="O160" i="5"/>
  <c r="AC119" i="5"/>
  <c r="AC96" i="5" s="1"/>
  <c r="Q96" i="5" s="1"/>
  <c r="Q194" i="5" s="1"/>
  <c r="Q120" i="5"/>
  <c r="W74" i="5"/>
  <c r="T74" i="5"/>
  <c r="P159" i="5"/>
  <c r="AB3" i="5"/>
  <c r="W120" i="4"/>
  <c r="N119" i="4"/>
  <c r="W119" i="4" s="1"/>
  <c r="N96" i="4"/>
  <c r="W96" i="4" s="1"/>
  <c r="W97" i="4"/>
  <c r="K9" i="10"/>
  <c r="L4" i="10"/>
  <c r="X12" i="4"/>
  <c r="U12" i="4"/>
  <c r="S168" i="3"/>
  <c r="R3" i="3"/>
  <c r="K36" i="10"/>
  <c r="H12" i="3"/>
  <c r="V12" i="3"/>
  <c r="E5" i="10"/>
  <c r="E13" i="10" s="1"/>
  <c r="C13" i="10"/>
  <c r="D5" i="10"/>
  <c r="S160" i="9"/>
  <c r="V92" i="9"/>
  <c r="T90" i="9"/>
  <c r="N161" i="9"/>
  <c r="N160" i="9" s="1"/>
  <c r="H169" i="8"/>
  <c r="V169" i="8"/>
  <c r="M168" i="8"/>
  <c r="S68" i="9"/>
  <c r="S3" i="9" s="1"/>
  <c r="V120" i="8"/>
  <c r="H120" i="8"/>
  <c r="M119" i="8"/>
  <c r="W68" i="8"/>
  <c r="N67" i="8"/>
  <c r="W67" i="8" s="1"/>
  <c r="H4" i="8"/>
  <c r="V4" i="8"/>
  <c r="X169" i="7"/>
  <c r="O168" i="7"/>
  <c r="X168" i="7" s="1"/>
  <c r="U114" i="7"/>
  <c r="T183" i="7"/>
  <c r="F196" i="7"/>
  <c r="H196" i="7" s="1"/>
  <c r="P96" i="7"/>
  <c r="P194" i="7" s="1"/>
  <c r="E194" i="7" s="1"/>
  <c r="G194" i="7" s="1"/>
  <c r="U97" i="7"/>
  <c r="U96" i="7" s="1"/>
  <c r="Q12" i="7"/>
  <c r="W4" i="7"/>
  <c r="H120" i="6"/>
  <c r="V120" i="6"/>
  <c r="M119" i="6"/>
  <c r="T12" i="7"/>
  <c r="H183" i="5"/>
  <c r="V183" i="5"/>
  <c r="W120" i="6"/>
  <c r="Q136" i="6"/>
  <c r="X12" i="6"/>
  <c r="M119" i="5"/>
  <c r="H120" i="5"/>
  <c r="V120" i="5"/>
  <c r="S97" i="5"/>
  <c r="X68" i="5"/>
  <c r="O67" i="5"/>
  <c r="Q136" i="5"/>
  <c r="R159" i="5"/>
  <c r="T97" i="4"/>
  <c r="T96" i="4" s="1"/>
  <c r="F192" i="4"/>
  <c r="H192" i="4" s="1"/>
  <c r="P67" i="4"/>
  <c r="U160" i="3"/>
  <c r="U159" i="3" s="1"/>
  <c r="R159" i="4"/>
  <c r="H12" i="4"/>
  <c r="V12" i="4"/>
  <c r="BI3" i="5"/>
  <c r="BI159" i="4"/>
  <c r="P159" i="4" s="1"/>
  <c r="P194" i="4" s="1"/>
  <c r="E194" i="4" s="1"/>
  <c r="G194" i="4" s="1"/>
  <c r="T154" i="3"/>
  <c r="S97" i="3"/>
  <c r="S96" i="3" s="1"/>
  <c r="S3" i="3" s="1"/>
  <c r="H84" i="3"/>
  <c r="V84" i="3"/>
  <c r="R159" i="3"/>
  <c r="R194" i="3" s="1"/>
  <c r="F194" i="3" s="1"/>
  <c r="H194" i="3" s="1"/>
  <c r="W27" i="3"/>
  <c r="T27" i="3"/>
  <c r="T12" i="3" s="1"/>
  <c r="W97" i="8"/>
  <c r="S168" i="8"/>
  <c r="Q120" i="8"/>
  <c r="Q119" i="8" s="1"/>
  <c r="O67" i="7"/>
  <c r="X68" i="7"/>
  <c r="H154" i="8"/>
  <c r="V154" i="8"/>
  <c r="W160" i="8"/>
  <c r="N159" i="8"/>
  <c r="W159" i="8" s="1"/>
  <c r="U97" i="9"/>
  <c r="I159" i="8"/>
  <c r="G159" i="8" s="1"/>
  <c r="R97" i="9"/>
  <c r="U136" i="8"/>
  <c r="I119" i="8"/>
  <c r="I96" i="8" s="1"/>
  <c r="P168" i="8"/>
  <c r="O96" i="8"/>
  <c r="X96" i="8" s="1"/>
  <c r="X97" i="8"/>
  <c r="T68" i="8"/>
  <c r="T67" i="8" s="1"/>
  <c r="V12" i="8"/>
  <c r="H12" i="8"/>
  <c r="U168" i="7"/>
  <c r="U159" i="7" s="1"/>
  <c r="S114" i="7"/>
  <c r="V161" i="7"/>
  <c r="H161" i="7"/>
  <c r="M160" i="7"/>
  <c r="M119" i="7"/>
  <c r="H120" i="7"/>
  <c r="V120" i="7"/>
  <c r="H183" i="7"/>
  <c r="V183" i="7"/>
  <c r="T165" i="7"/>
  <c r="Q67" i="7"/>
  <c r="M96" i="7"/>
  <c r="V97" i="7"/>
  <c r="H97" i="7"/>
  <c r="T84" i="7"/>
  <c r="I3" i="7"/>
  <c r="G3" i="7" s="1"/>
  <c r="V176" i="6"/>
  <c r="H176" i="6"/>
  <c r="X120" i="6"/>
  <c r="O119" i="6"/>
  <c r="N160" i="6"/>
  <c r="W161" i="6"/>
  <c r="X68" i="6"/>
  <c r="O67" i="6"/>
  <c r="X67" i="6" s="1"/>
  <c r="W137" i="6"/>
  <c r="W136" i="6" s="1"/>
  <c r="T137" i="6"/>
  <c r="T136" i="6" s="1"/>
  <c r="N136" i="6"/>
  <c r="N119" i="6" s="1"/>
  <c r="M168" i="5"/>
  <c r="H169" i="5"/>
  <c r="V169" i="5"/>
  <c r="U67" i="6"/>
  <c r="S161" i="5"/>
  <c r="S160" i="5" s="1"/>
  <c r="S159" i="5" s="1"/>
  <c r="V77" i="5"/>
  <c r="H77" i="5"/>
  <c r="G168" i="4"/>
  <c r="I159" i="4"/>
  <c r="G159" i="4" s="1"/>
  <c r="N68" i="5"/>
  <c r="W72" i="5"/>
  <c r="T72" i="5"/>
  <c r="T68" i="5" s="1"/>
  <c r="T12" i="5"/>
  <c r="H176" i="4"/>
  <c r="V176" i="4"/>
  <c r="S12" i="5"/>
  <c r="W87" i="5"/>
  <c r="T87" i="5"/>
  <c r="T84" i="5" s="1"/>
  <c r="G191" i="4"/>
  <c r="E195" i="4"/>
  <c r="G195" i="4" s="1"/>
  <c r="H145" i="4"/>
  <c r="V145" i="4"/>
  <c r="O159" i="4"/>
  <c r="X159" i="4" s="1"/>
  <c r="H114" i="4"/>
  <c r="V114" i="4"/>
  <c r="W72" i="4"/>
  <c r="T72" i="4"/>
  <c r="S130" i="4"/>
  <c r="S119" i="4" s="1"/>
  <c r="S96" i="4" s="1"/>
  <c r="T18" i="4"/>
  <c r="T12" i="4" s="1"/>
  <c r="T3" i="4" s="1"/>
  <c r="N12" i="4"/>
  <c r="W18" i="4"/>
  <c r="T159" i="3"/>
  <c r="O96" i="3"/>
  <c r="X96" i="3" s="1"/>
  <c r="M67" i="3"/>
  <c r="M193" i="3" s="1"/>
  <c r="Q67" i="4"/>
  <c r="Q159" i="3"/>
  <c r="BJ3" i="3"/>
  <c r="Q3" i="3" s="1"/>
  <c r="W22" i="3"/>
  <c r="T22" i="3"/>
  <c r="N12" i="3"/>
  <c r="X152" i="9"/>
  <c r="Y152" i="9" s="1"/>
  <c r="T13" i="9"/>
  <c r="X120" i="7"/>
  <c r="O119" i="7"/>
  <c r="X119" i="7" s="1"/>
  <c r="X97" i="7"/>
  <c r="P160" i="9"/>
  <c r="X141" i="9"/>
  <c r="Y141" i="9" s="1"/>
  <c r="W3" i="9"/>
  <c r="E160" i="9"/>
  <c r="X131" i="9"/>
  <c r="Y131" i="9" s="1"/>
  <c r="Q85" i="9"/>
  <c r="M97" i="9"/>
  <c r="M194" i="9" s="1"/>
  <c r="T81" i="9"/>
  <c r="V82" i="9"/>
  <c r="L193" i="9"/>
  <c r="X44" i="9"/>
  <c r="Y44" i="9" s="1"/>
  <c r="X53" i="9"/>
  <c r="Y53" i="9" s="1"/>
  <c r="V53" i="9"/>
  <c r="V21" i="9"/>
  <c r="X21" i="9"/>
  <c r="Y21" i="9" s="1"/>
  <c r="M160" i="8"/>
  <c r="U84" i="8"/>
  <c r="U67" i="8" s="1"/>
  <c r="O159" i="8"/>
  <c r="X159" i="8" s="1"/>
  <c r="P159" i="8"/>
  <c r="V44" i="8"/>
  <c r="H44" i="8"/>
  <c r="W4" i="8"/>
  <c r="S12" i="8"/>
  <c r="W169" i="7"/>
  <c r="N168" i="7"/>
  <c r="W168" i="7" s="1"/>
  <c r="O160" i="7"/>
  <c r="X161" i="7"/>
  <c r="S154" i="7"/>
  <c r="T130" i="7"/>
  <c r="H89" i="7"/>
  <c r="V89" i="7"/>
  <c r="AC67" i="7"/>
  <c r="AC3" i="7" s="1"/>
  <c r="Q3" i="7" s="1"/>
  <c r="S168" i="6"/>
  <c r="T145" i="6"/>
  <c r="H114" i="6"/>
  <c r="V114" i="6"/>
  <c r="U183" i="5"/>
  <c r="T4" i="6"/>
  <c r="U176" i="5"/>
  <c r="W120" i="5"/>
  <c r="N119" i="5"/>
  <c r="W119" i="5" s="1"/>
  <c r="H4" i="6"/>
  <c r="V4" i="6"/>
  <c r="N96" i="5"/>
  <c r="W96" i="5" s="1"/>
  <c r="W97" i="5"/>
  <c r="T136" i="5"/>
  <c r="V68" i="5"/>
  <c r="M67" i="5"/>
  <c r="H68" i="5"/>
  <c r="U168" i="4"/>
  <c r="U159" i="4" s="1"/>
  <c r="R96" i="5"/>
  <c r="R194" i="5" s="1"/>
  <c r="F194" i="5" s="1"/>
  <c r="H194" i="5" s="1"/>
  <c r="BK3" i="5"/>
  <c r="R3" i="5" s="1"/>
  <c r="S145" i="4"/>
  <c r="N84" i="5"/>
  <c r="W84" i="5" s="1"/>
  <c r="O67" i="4"/>
  <c r="X67" i="4" s="1"/>
  <c r="X68" i="4"/>
  <c r="M96" i="4"/>
  <c r="N68" i="4"/>
  <c r="L7" i="10"/>
  <c r="H114" i="3"/>
  <c r="V114" i="3"/>
  <c r="N96" i="3"/>
  <c r="W96" i="3" s="1"/>
  <c r="W97" i="3"/>
  <c r="AA12" i="10"/>
  <c r="N160" i="3"/>
  <c r="T80" i="3"/>
  <c r="T67" i="3" s="1"/>
  <c r="V148" i="9"/>
  <c r="T146" i="9"/>
  <c r="P195" i="9"/>
  <c r="E195" i="9" s="1"/>
  <c r="T183" i="8"/>
  <c r="H114" i="8"/>
  <c r="V114" i="8"/>
  <c r="P119" i="8"/>
  <c r="G168" i="7"/>
  <c r="V168" i="7"/>
  <c r="U12" i="8"/>
  <c r="AA159" i="7"/>
  <c r="R159" i="7" s="1"/>
  <c r="R160" i="7"/>
  <c r="T160" i="7"/>
  <c r="T159" i="7" s="1"/>
  <c r="S136" i="7"/>
  <c r="S119" i="7" s="1"/>
  <c r="S96" i="7" s="1"/>
  <c r="V77" i="7"/>
  <c r="H77" i="7"/>
  <c r="R67" i="7"/>
  <c r="R194" i="7" s="1"/>
  <c r="F194" i="7" s="1"/>
  <c r="H194" i="7" s="1"/>
  <c r="H169" i="6"/>
  <c r="V169" i="6"/>
  <c r="M168" i="6"/>
  <c r="M159" i="6" s="1"/>
  <c r="S12" i="7"/>
  <c r="U159" i="6"/>
  <c r="U3" i="6" s="1"/>
  <c r="Z3" i="7"/>
  <c r="BK159" i="6"/>
  <c r="R159" i="6" s="1"/>
  <c r="R160" i="6"/>
  <c r="H12" i="7"/>
  <c r="V12" i="7"/>
  <c r="T120" i="5"/>
  <c r="T119" i="5" s="1"/>
  <c r="T67" i="6"/>
  <c r="Q67" i="6"/>
  <c r="Q194" i="6" s="1"/>
  <c r="U168" i="5"/>
  <c r="U159" i="5" s="1"/>
  <c r="H114" i="5"/>
  <c r="V114" i="5"/>
  <c r="T97" i="5"/>
  <c r="H84" i="5"/>
  <c r="V84" i="5"/>
  <c r="S169" i="4"/>
  <c r="S168" i="4" s="1"/>
  <c r="H12" i="5"/>
  <c r="V12" i="5"/>
  <c r="O96" i="5"/>
  <c r="X96" i="5" s="1"/>
  <c r="X97" i="5"/>
  <c r="Q159" i="5"/>
  <c r="S159" i="4"/>
  <c r="W169" i="4"/>
  <c r="N168" i="4"/>
  <c r="W168" i="4" s="1"/>
  <c r="T68" i="4"/>
  <c r="T67" i="4" s="1"/>
  <c r="Z3" i="5"/>
  <c r="P119" i="4"/>
  <c r="H183" i="3"/>
  <c r="V183" i="3"/>
  <c r="H154" i="3"/>
  <c r="V154" i="3"/>
  <c r="R194" i="4"/>
  <c r="F194" i="4" s="1"/>
  <c r="H194" i="4" s="1"/>
  <c r="N168" i="3"/>
  <c r="W168" i="3" s="1"/>
  <c r="F196" i="4"/>
  <c r="H196" i="4" s="1"/>
  <c r="X120" i="4"/>
  <c r="O119" i="4"/>
  <c r="X119" i="4" s="1"/>
  <c r="S159" i="3"/>
  <c r="M96" i="3"/>
  <c r="U12" i="3"/>
  <c r="V77" i="3"/>
  <c r="H77" i="3"/>
  <c r="H191" i="3"/>
  <c r="F195" i="3"/>
  <c r="H195" i="3" s="1"/>
  <c r="W70" i="7"/>
  <c r="T70" i="7"/>
  <c r="T68" i="7" s="1"/>
  <c r="N68" i="7"/>
  <c r="U169" i="9"/>
  <c r="U160" i="9" s="1"/>
  <c r="X177" i="9"/>
  <c r="Y177" i="9" s="1"/>
  <c r="X138" i="9"/>
  <c r="Y138" i="9" s="1"/>
  <c r="V138" i="9"/>
  <c r="T137" i="9"/>
  <c r="V137" i="9" s="1"/>
  <c r="Q69" i="9"/>
  <c r="Q68" i="9" s="1"/>
  <c r="I193" i="9"/>
  <c r="H3" i="9"/>
  <c r="H97" i="8"/>
  <c r="V97" i="8"/>
  <c r="M96" i="8"/>
  <c r="O67" i="8"/>
  <c r="X68" i="8"/>
  <c r="R169" i="9"/>
  <c r="BL160" i="9"/>
  <c r="T169" i="9"/>
  <c r="V170" i="9"/>
  <c r="X148" i="9"/>
  <c r="Y148" i="9" s="1"/>
  <c r="X92" i="9"/>
  <c r="Y92" i="9" s="1"/>
  <c r="S130" i="8"/>
  <c r="S119" i="8" s="1"/>
  <c r="S96" i="8" s="1"/>
  <c r="P96" i="8"/>
  <c r="P194" i="8" s="1"/>
  <c r="E194" i="8" s="1"/>
  <c r="G194" i="8" s="1"/>
  <c r="BI3" i="8"/>
  <c r="P3" i="8" s="1"/>
  <c r="R96" i="8"/>
  <c r="R194" i="8" s="1"/>
  <c r="F194" i="8" s="1"/>
  <c r="H194" i="8" s="1"/>
  <c r="H106" i="8"/>
  <c r="V106" i="8"/>
  <c r="N12" i="8"/>
  <c r="W12" i="8" s="1"/>
  <c r="BK3" i="8"/>
  <c r="R3" i="8" s="1"/>
  <c r="T137" i="7"/>
  <c r="T136" i="7" s="1"/>
  <c r="N136" i="7"/>
  <c r="W137" i="7"/>
  <c r="W136" i="7" s="1"/>
  <c r="N160" i="7"/>
  <c r="W161" i="7"/>
  <c r="W120" i="7"/>
  <c r="N119" i="7"/>
  <c r="T89" i="7"/>
  <c r="H154" i="6"/>
  <c r="V154" i="6"/>
  <c r="U12" i="7"/>
  <c r="S159" i="6"/>
  <c r="V80" i="7"/>
  <c r="H80" i="7"/>
  <c r="T130" i="6"/>
  <c r="T119" i="6" s="1"/>
  <c r="T96" i="6" s="1"/>
  <c r="V165" i="6"/>
  <c r="H165" i="6"/>
  <c r="BK3" i="7"/>
  <c r="V176" i="5"/>
  <c r="H176" i="5"/>
  <c r="N160" i="5"/>
  <c r="W161" i="5"/>
  <c r="N168" i="5"/>
  <c r="W168" i="5" s="1"/>
  <c r="W169" i="5"/>
  <c r="T150" i="5"/>
  <c r="V80" i="5"/>
  <c r="H80" i="5"/>
  <c r="I3" i="6"/>
  <c r="G3" i="6" s="1"/>
  <c r="S84" i="5"/>
  <c r="S67" i="5" s="1"/>
  <c r="H165" i="4"/>
  <c r="V165" i="4"/>
  <c r="U67" i="5"/>
  <c r="U3" i="5" s="1"/>
  <c r="V150" i="4"/>
  <c r="H150" i="4"/>
  <c r="P96" i="5"/>
  <c r="P194" i="5" s="1"/>
  <c r="E194" i="5" s="1"/>
  <c r="G194" i="5" s="1"/>
  <c r="M168" i="4"/>
  <c r="Q159" i="4"/>
  <c r="U140" i="4"/>
  <c r="U120" i="4"/>
  <c r="O160" i="3"/>
  <c r="X161" i="3"/>
  <c r="H160" i="3"/>
  <c r="V160" i="3"/>
  <c r="M159" i="3"/>
  <c r="Q194" i="3"/>
  <c r="BK3" i="4"/>
  <c r="R3" i="4" s="1"/>
  <c r="U3" i="7" l="1"/>
  <c r="W119" i="6"/>
  <c r="N96" i="6"/>
  <c r="W96" i="6" s="1"/>
  <c r="S3" i="4"/>
  <c r="S3" i="7"/>
  <c r="E199" i="9"/>
  <c r="E194" i="9"/>
  <c r="H159" i="6"/>
  <c r="V159" i="6"/>
  <c r="E193" i="3"/>
  <c r="U3" i="9"/>
  <c r="T3" i="3"/>
  <c r="W160" i="7"/>
  <c r="N159" i="7"/>
  <c r="W159" i="7" s="1"/>
  <c r="V146" i="9"/>
  <c r="X146" i="9"/>
  <c r="Y146" i="9" s="1"/>
  <c r="X160" i="3"/>
  <c r="O159" i="3"/>
  <c r="X159" i="3" s="1"/>
  <c r="U3" i="3"/>
  <c r="M159" i="8"/>
  <c r="M193" i="8" s="1"/>
  <c r="H160" i="8"/>
  <c r="V160" i="8"/>
  <c r="V81" i="9"/>
  <c r="X81" i="9"/>
  <c r="U119" i="4"/>
  <c r="U96" i="4" s="1"/>
  <c r="E198" i="9"/>
  <c r="E193" i="9"/>
  <c r="E197" i="9"/>
  <c r="T67" i="7"/>
  <c r="K38" i="10"/>
  <c r="H96" i="3"/>
  <c r="V96" i="3"/>
  <c r="O96" i="7"/>
  <c r="O193" i="7" s="1"/>
  <c r="H168" i="5"/>
  <c r="V168" i="5"/>
  <c r="M159" i="5"/>
  <c r="W160" i="6"/>
  <c r="N159" i="6"/>
  <c r="W159" i="6" s="1"/>
  <c r="H119" i="7"/>
  <c r="V119" i="7"/>
  <c r="X67" i="7"/>
  <c r="H119" i="5"/>
  <c r="V119" i="5"/>
  <c r="Q194" i="7"/>
  <c r="V90" i="9"/>
  <c r="X90" i="9"/>
  <c r="L5" i="10"/>
  <c r="L6" i="10"/>
  <c r="P159" i="3"/>
  <c r="P194" i="3" s="1"/>
  <c r="E194" i="3" s="1"/>
  <c r="T12" i="8"/>
  <c r="BK3" i="6"/>
  <c r="R3" i="6" s="1"/>
  <c r="S159" i="8"/>
  <c r="S3" i="8" s="1"/>
  <c r="I3" i="5"/>
  <c r="G3" i="5" s="1"/>
  <c r="F195" i="8"/>
  <c r="H195" i="8" s="1"/>
  <c r="H191" i="8"/>
  <c r="H67" i="5"/>
  <c r="V67" i="5"/>
  <c r="M193" i="5"/>
  <c r="W12" i="4"/>
  <c r="X119" i="6"/>
  <c r="O96" i="6"/>
  <c r="X96" i="6" s="1"/>
  <c r="H96" i="7"/>
  <c r="V96" i="7"/>
  <c r="H160" i="7"/>
  <c r="V160" i="7"/>
  <c r="M159" i="7"/>
  <c r="Q119" i="5"/>
  <c r="E192" i="6"/>
  <c r="G192" i="6" s="1"/>
  <c r="E196" i="6"/>
  <c r="G196" i="6" s="1"/>
  <c r="H119" i="3"/>
  <c r="V119" i="3"/>
  <c r="H119" i="4"/>
  <c r="V119" i="4"/>
  <c r="W120" i="8"/>
  <c r="N119" i="8"/>
  <c r="I192" i="4"/>
  <c r="H119" i="6"/>
  <c r="V119" i="6"/>
  <c r="X67" i="3"/>
  <c r="H96" i="5"/>
  <c r="V96" i="5"/>
  <c r="T119" i="7"/>
  <c r="T96" i="7" s="1"/>
  <c r="T120" i="9"/>
  <c r="M3" i="5"/>
  <c r="I3" i="4"/>
  <c r="G3" i="4" s="1"/>
  <c r="T96" i="5"/>
  <c r="H168" i="6"/>
  <c r="V168" i="6"/>
  <c r="N67" i="4"/>
  <c r="W67" i="4" s="1"/>
  <c r="W68" i="4"/>
  <c r="X160" i="7"/>
  <c r="O159" i="7"/>
  <c r="X159" i="7" s="1"/>
  <c r="Y160" i="9"/>
  <c r="Y3" i="9" s="1"/>
  <c r="E191" i="9"/>
  <c r="E196" i="9" s="1"/>
  <c r="E3" i="9"/>
  <c r="X67" i="5"/>
  <c r="O3" i="5"/>
  <c r="X3" i="5" s="1"/>
  <c r="O3" i="6"/>
  <c r="X3" i="6" s="1"/>
  <c r="D13" i="10"/>
  <c r="C140" i="10"/>
  <c r="O159" i="5"/>
  <c r="X159" i="5" s="1"/>
  <c r="X160" i="5"/>
  <c r="F192" i="5"/>
  <c r="H192" i="5" s="1"/>
  <c r="F196" i="5"/>
  <c r="H196" i="5" s="1"/>
  <c r="W160" i="4"/>
  <c r="N159" i="4"/>
  <c r="W159" i="4" s="1"/>
  <c r="BI3" i="4"/>
  <c r="P3" i="4" s="1"/>
  <c r="N159" i="5"/>
  <c r="W159" i="5" s="1"/>
  <c r="W160" i="5"/>
  <c r="X67" i="8"/>
  <c r="O193" i="8"/>
  <c r="O3" i="8"/>
  <c r="X3" i="8" s="1"/>
  <c r="K39" i="10"/>
  <c r="H159" i="3"/>
  <c r="V159" i="3"/>
  <c r="V168" i="4"/>
  <c r="H168" i="4"/>
  <c r="W119" i="7"/>
  <c r="N96" i="7"/>
  <c r="W96" i="7" s="1"/>
  <c r="W160" i="3"/>
  <c r="N159" i="3"/>
  <c r="W159" i="3" s="1"/>
  <c r="H96" i="8"/>
  <c r="V96" i="8"/>
  <c r="H96" i="4"/>
  <c r="V96" i="4"/>
  <c r="Q194" i="4"/>
  <c r="H168" i="8"/>
  <c r="V168" i="8"/>
  <c r="U3" i="4"/>
  <c r="P3" i="3"/>
  <c r="BI3" i="6"/>
  <c r="P3" i="6" s="1"/>
  <c r="M3" i="7"/>
  <c r="H198" i="9"/>
  <c r="H193" i="9"/>
  <c r="H197" i="9"/>
  <c r="K37" i="10"/>
  <c r="K40" i="10" s="1"/>
  <c r="H67" i="3"/>
  <c r="V67" i="3"/>
  <c r="T67" i="5"/>
  <c r="T3" i="5" s="1"/>
  <c r="G96" i="8"/>
  <c r="I192" i="8"/>
  <c r="S96" i="5"/>
  <c r="S3" i="5" s="1"/>
  <c r="H38" i="10"/>
  <c r="H40" i="10" s="1"/>
  <c r="G96" i="3"/>
  <c r="I3" i="3"/>
  <c r="G3" i="3" s="1"/>
  <c r="I192" i="3"/>
  <c r="T160" i="9"/>
  <c r="V160" i="9" s="1"/>
  <c r="V161" i="9"/>
  <c r="X161" i="9"/>
  <c r="Y161" i="9" s="1"/>
  <c r="M193" i="7"/>
  <c r="H194" i="9"/>
  <c r="AA3" i="7"/>
  <c r="R3" i="7" s="1"/>
  <c r="V169" i="9"/>
  <c r="X169" i="9"/>
  <c r="Y169" i="9" s="1"/>
  <c r="M3" i="3"/>
  <c r="T3" i="7"/>
  <c r="K64" i="10"/>
  <c r="H67" i="8"/>
  <c r="V67" i="8"/>
  <c r="U119" i="8"/>
  <c r="U96" i="8" s="1"/>
  <c r="U3" i="8" s="1"/>
  <c r="N194" i="9"/>
  <c r="E200" i="9" s="1"/>
  <c r="N3" i="9"/>
  <c r="AC3" i="5"/>
  <c r="Q3" i="5" s="1"/>
  <c r="D62" i="11" s="1"/>
  <c r="D64" i="11" s="1"/>
  <c r="R160" i="9"/>
  <c r="R195" i="9" s="1"/>
  <c r="BL3" i="9"/>
  <c r="R3" i="9" s="1"/>
  <c r="N67" i="7"/>
  <c r="W68" i="7"/>
  <c r="O96" i="4"/>
  <c r="O3" i="4" s="1"/>
  <c r="X3" i="4" s="1"/>
  <c r="T3" i="6"/>
  <c r="W12" i="3"/>
  <c r="N193" i="3"/>
  <c r="K65" i="10" s="1"/>
  <c r="L65" i="10" s="1"/>
  <c r="W68" i="5"/>
  <c r="N67" i="5"/>
  <c r="P3" i="5"/>
  <c r="V119" i="8"/>
  <c r="H119" i="8"/>
  <c r="W12" i="6"/>
  <c r="N193" i="6"/>
  <c r="E199" i="6" s="1"/>
  <c r="G199" i="6" s="1"/>
  <c r="N3" i="6"/>
  <c r="W3" i="6" s="1"/>
  <c r="H168" i="3"/>
  <c r="V168" i="3"/>
  <c r="E197" i="7"/>
  <c r="G197" i="7" s="1"/>
  <c r="E192" i="7"/>
  <c r="G192" i="7" s="1"/>
  <c r="E196" i="7"/>
  <c r="G196" i="7" s="1"/>
  <c r="I3" i="8"/>
  <c r="G3" i="8" s="1"/>
  <c r="T159" i="8"/>
  <c r="Q160" i="9"/>
  <c r="Q195" i="9" s="1"/>
  <c r="BK3" i="9"/>
  <c r="Q3" i="9" s="1"/>
  <c r="I192" i="5"/>
  <c r="M96" i="6"/>
  <c r="M159" i="4"/>
  <c r="M193" i="4" s="1"/>
  <c r="F198" i="7" l="1"/>
  <c r="H198" i="7" s="1"/>
  <c r="F193" i="7"/>
  <c r="H193" i="7" s="1"/>
  <c r="F197" i="7"/>
  <c r="H197" i="7" s="1"/>
  <c r="E198" i="4"/>
  <c r="G198" i="4" s="1"/>
  <c r="E193" i="4"/>
  <c r="G193" i="4" s="1"/>
  <c r="H195" i="9"/>
  <c r="H199" i="9"/>
  <c r="E198" i="8"/>
  <c r="G198" i="8" s="1"/>
  <c r="E193" i="8"/>
  <c r="G193" i="8" s="1"/>
  <c r="W67" i="7"/>
  <c r="N193" i="7"/>
  <c r="E199" i="7" s="1"/>
  <c r="G199" i="7" s="1"/>
  <c r="N3" i="7"/>
  <c r="W3" i="7" s="1"/>
  <c r="O193" i="6"/>
  <c r="O3" i="3"/>
  <c r="X3" i="3" s="1"/>
  <c r="H159" i="7"/>
  <c r="V159" i="7"/>
  <c r="N3" i="4"/>
  <c r="W3" i="4" s="1"/>
  <c r="X3" i="9"/>
  <c r="N3" i="3"/>
  <c r="W3" i="3" s="1"/>
  <c r="E198" i="7"/>
  <c r="G198" i="7" s="1"/>
  <c r="E193" i="7"/>
  <c r="G193" i="7" s="1"/>
  <c r="H3" i="5"/>
  <c r="V3" i="5"/>
  <c r="E198" i="5"/>
  <c r="G198" i="5" s="1"/>
  <c r="E193" i="5"/>
  <c r="G193" i="5" s="1"/>
  <c r="H159" i="5"/>
  <c r="V159" i="5"/>
  <c r="F193" i="8"/>
  <c r="H193" i="8" s="1"/>
  <c r="F198" i="8"/>
  <c r="H198" i="8" s="1"/>
  <c r="F197" i="8"/>
  <c r="H197" i="8" s="1"/>
  <c r="V120" i="9"/>
  <c r="T97" i="9"/>
  <c r="T3" i="8"/>
  <c r="E199" i="3"/>
  <c r="H3" i="3"/>
  <c r="V3" i="3"/>
  <c r="E197" i="8"/>
  <c r="G197" i="8" s="1"/>
  <c r="E192" i="8"/>
  <c r="G192" i="8" s="1"/>
  <c r="E196" i="8"/>
  <c r="G196" i="8" s="1"/>
  <c r="O193" i="5"/>
  <c r="E196" i="4"/>
  <c r="G196" i="4" s="1"/>
  <c r="E192" i="4"/>
  <c r="G192" i="4" s="1"/>
  <c r="E197" i="4"/>
  <c r="G197" i="4" s="1"/>
  <c r="H67" i="10"/>
  <c r="G194" i="3"/>
  <c r="H159" i="8"/>
  <c r="V159" i="8"/>
  <c r="M3" i="8"/>
  <c r="W119" i="8"/>
  <c r="N96" i="8"/>
  <c r="X96" i="7"/>
  <c r="O3" i="7"/>
  <c r="X3" i="7" s="1"/>
  <c r="H159" i="4"/>
  <c r="V159" i="4"/>
  <c r="M3" i="4"/>
  <c r="H3" i="7"/>
  <c r="V3" i="7"/>
  <c r="V96" i="6"/>
  <c r="H96" i="6"/>
  <c r="M193" i="6"/>
  <c r="M3" i="6"/>
  <c r="X96" i="4"/>
  <c r="O193" i="4"/>
  <c r="E192" i="3"/>
  <c r="E197" i="3"/>
  <c r="G197" i="3" s="1"/>
  <c r="E196" i="3"/>
  <c r="G196" i="3" s="1"/>
  <c r="C72" i="10"/>
  <c r="F66" i="10" s="1"/>
  <c r="H66" i="10"/>
  <c r="G193" i="3"/>
  <c r="E197" i="5"/>
  <c r="G197" i="5" s="1"/>
  <c r="E192" i="5"/>
  <c r="G192" i="5" s="1"/>
  <c r="E196" i="5"/>
  <c r="G196" i="5" s="1"/>
  <c r="W67" i="5"/>
  <c r="N193" i="5"/>
  <c r="E199" i="5" s="1"/>
  <c r="G199" i="5" s="1"/>
  <c r="N3" i="5"/>
  <c r="W3" i="5" s="1"/>
  <c r="E4" i="9"/>
  <c r="F4" i="9"/>
  <c r="H4" i="9" s="1"/>
  <c r="O193" i="3"/>
  <c r="N193" i="4"/>
  <c r="E199" i="4" s="1"/>
  <c r="G199" i="4" s="1"/>
  <c r="E198" i="3"/>
  <c r="G198" i="3" s="1"/>
  <c r="W96" i="8" l="1"/>
  <c r="N193" i="8"/>
  <c r="E199" i="8" s="1"/>
  <c r="G199" i="8" s="1"/>
  <c r="N3" i="8"/>
  <c r="W3" i="8" s="1"/>
  <c r="H65" i="10"/>
  <c r="I65" i="10" s="1"/>
  <c r="G192" i="3"/>
  <c r="V3" i="8"/>
  <c r="H3" i="8"/>
  <c r="F198" i="5"/>
  <c r="H198" i="5" s="1"/>
  <c r="F193" i="5"/>
  <c r="H193" i="5" s="1"/>
  <c r="F197" i="5"/>
  <c r="H197" i="5" s="1"/>
  <c r="V97" i="9"/>
  <c r="T3" i="9"/>
  <c r="F198" i="3"/>
  <c r="H198" i="3" s="1"/>
  <c r="F193" i="3"/>
  <c r="H193" i="3" s="1"/>
  <c r="F197" i="3"/>
  <c r="H197" i="3" s="1"/>
  <c r="H3" i="4"/>
  <c r="V3" i="4"/>
  <c r="H3" i="6"/>
  <c r="V3" i="6"/>
  <c r="F198" i="6"/>
  <c r="H198" i="6" s="1"/>
  <c r="F193" i="6"/>
  <c r="H193" i="6" s="1"/>
  <c r="F197" i="6"/>
  <c r="H197" i="6" s="1"/>
  <c r="F198" i="4"/>
  <c r="H198" i="4" s="1"/>
  <c r="F193" i="4"/>
  <c r="H193" i="4" s="1"/>
  <c r="F197" i="4"/>
  <c r="H197" i="4" s="1"/>
  <c r="I66" i="10"/>
  <c r="E193" i="6"/>
  <c r="G193" i="6" s="1"/>
  <c r="E198" i="6"/>
  <c r="G198" i="6" s="1"/>
  <c r="E197" i="6"/>
  <c r="G197" i="6" s="1"/>
  <c r="I67" i="10"/>
  <c r="K66" i="10"/>
  <c r="L66" i="10" s="1"/>
  <c r="G199" i="3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n64KdqAFGFuHO4C6UemkEvpPaSA=="/>
    </ext>
  </extL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<sst xmlns="http://schemas.openxmlformats.org/spreadsheetml/2006/main" count="4437" uniqueCount="868">
  <si>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</si>
  <si>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</si>
  <si>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</si>
  <si>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</si>
  <si>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</si>
  <si>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</si>
  <si>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</si>
  <si>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</si>
  <si>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  <family val="2"/>
      </rPr>
      <t xml:space="preserve">1ª) Leia atentamente </t>
    </r>
    <r>
      <rPr>
        <b/>
        <sz val="11"/>
        <color rgb="FFFF0000"/>
        <rFont val="Calibri"/>
        <family val="2"/>
      </rPr>
      <t>TODAS</t>
    </r>
    <r>
      <rPr>
        <sz val="11"/>
        <color theme="1"/>
        <rFont val="Calibri"/>
        <family val="2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</si>
  <si>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</si>
  <si>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  <family val="2"/>
      </rPr>
      <t>2ª) A Planilha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NÃO</t>
    </r>
    <r>
      <rPr>
        <sz val="11"/>
        <color theme="1"/>
        <rFont val="Calibri"/>
        <family val="2"/>
      </rPr>
      <t xml:space="preserve"> está protegida e as células </t>
    </r>
    <r>
      <rPr>
        <b/>
        <sz val="11"/>
        <color rgb="FFFF0000"/>
        <rFont val="Calibri"/>
        <family val="2"/>
      </rPr>
      <t>NÃO</t>
    </r>
    <r>
      <rPr>
        <sz val="11"/>
        <color theme="1"/>
        <rFont val="Calibri"/>
        <family val="2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</si>
  <si>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</si>
  <si>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</si>
  <si>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</si>
  <si>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</si>
  <si>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</si>
  <si>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  <family val="2"/>
      </rPr>
      <t xml:space="preserve">4ª) Havendo inclusão de linhas </t>
    </r>
    <r>
      <rPr>
        <b/>
        <sz val="11"/>
        <color rgb="FFFF0000"/>
        <rFont val="Calibri"/>
        <family val="2"/>
      </rPr>
      <t>ATENTEM</t>
    </r>
    <r>
      <rPr>
        <sz val="11"/>
        <color theme="1"/>
        <rFont val="Calibri"/>
        <family val="2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</si>
  <si>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</si>
  <si>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  <family val="2"/>
      </rPr>
      <t xml:space="preserve">5ª) As informações deverão ser inseridas </t>
    </r>
    <r>
      <rPr>
        <b/>
        <sz val="11"/>
        <color rgb="FFFF0000"/>
        <rFont val="Calibri"/>
        <family val="2"/>
      </rPr>
      <t>SEMPRE</t>
    </r>
    <r>
      <rPr>
        <sz val="11"/>
        <color theme="1"/>
        <rFont val="Calibri"/>
        <family val="2"/>
      </rPr>
      <t xml:space="preserve"> nas células </t>
    </r>
    <r>
      <rPr>
        <b/>
        <sz val="11"/>
        <color rgb="FFFF0000"/>
        <rFont val="Calibri"/>
        <family val="2"/>
      </rPr>
      <t>"BRANCAS"</t>
    </r>
    <r>
      <rPr>
        <sz val="11"/>
        <color theme="1"/>
        <rFont val="Calibri"/>
        <family val="2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</si>
  <si>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</si>
  <si>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  <family val="2"/>
      </rPr>
      <t xml:space="preserve">6ª) As células que forem </t>
    </r>
    <r>
      <rPr>
        <b/>
        <sz val="11"/>
        <color rgb="FFFF0000"/>
        <rFont val="Calibri"/>
        <family val="2"/>
      </rPr>
      <t>COLORIDAS</t>
    </r>
    <r>
      <rPr>
        <sz val="11"/>
        <color theme="1"/>
        <rFont val="Calibri"/>
        <family val="2"/>
      </rPr>
      <t xml:space="preserve"> possuem fórmulas, </t>
    </r>
    <r>
      <rPr>
        <b/>
        <sz val="11"/>
        <color rgb="FFFF0000"/>
        <rFont val="Calibri"/>
        <family val="2"/>
      </rPr>
      <t>ATENÇÃO</t>
    </r>
    <r>
      <rPr>
        <sz val="11"/>
        <color theme="1"/>
        <rFont val="Calibri"/>
        <family val="2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</si>
  <si>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</si>
  <si>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  <family val="2"/>
      </rPr>
      <t xml:space="preserve">7ª) Todos os </t>
    </r>
    <r>
      <rPr>
        <b/>
        <sz val="11"/>
        <color rgb="FFFF0000"/>
        <rFont val="Calibri"/>
        <family val="2"/>
      </rPr>
      <t>GRÁFICOS</t>
    </r>
    <r>
      <rPr>
        <sz val="11"/>
        <color theme="1"/>
        <rFont val="Calibri"/>
        <family val="2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</si>
  <si>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</si>
  <si>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  <family val="2"/>
      </rPr>
      <t>8ª) A Coluna D</t>
    </r>
    <r>
      <rPr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"MATRIZ"</t>
    </r>
    <r>
      <rPr>
        <sz val="11"/>
        <color theme="1"/>
        <rFont val="Calibri"/>
        <family val="2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</si>
  <si>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</si>
  <si>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  <family val="2"/>
      </rPr>
      <t xml:space="preserve">9ª) A Coluna E </t>
    </r>
    <r>
      <rPr>
        <b/>
        <sz val="11"/>
        <color rgb="FFFF0000"/>
        <rFont val="Calibri"/>
        <family val="2"/>
      </rPr>
      <t>"OUTROS"</t>
    </r>
    <r>
      <rPr>
        <sz val="11"/>
        <color theme="1"/>
        <rFont val="Calibri"/>
        <family val="2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</si>
  <si>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</si>
  <si>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  <family val="2"/>
      </rPr>
      <t xml:space="preserve">10ª) A identificação das fontes específicas se dará na </t>
    </r>
    <r>
      <rPr>
        <b/>
        <sz val="11"/>
        <color rgb="FFFF0000"/>
        <rFont val="Calibri"/>
        <family val="2"/>
      </rPr>
      <t>"LINHA"</t>
    </r>
    <r>
      <rPr>
        <sz val="11"/>
        <color theme="1"/>
        <rFont val="Calibri"/>
        <family val="2"/>
      </rPr>
      <t xml:space="preserve">, a coluna </t>
    </r>
    <r>
      <rPr>
        <b/>
        <sz val="11"/>
        <color rgb="FFFF0000"/>
        <rFont val="Calibri"/>
        <family val="2"/>
      </rPr>
      <t>"OUTROS"</t>
    </r>
    <r>
      <rPr>
        <sz val="11"/>
        <color theme="1"/>
        <rFont val="Calibri"/>
        <family val="2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</si>
  <si>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</si>
  <si>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  <family val="2"/>
      </rPr>
      <t xml:space="preserve">11ª) As Colunas H, I e J </t>
    </r>
    <r>
      <rPr>
        <b/>
        <sz val="11"/>
        <color rgb="FFFF0000"/>
        <rFont val="Calibri"/>
        <family val="2"/>
      </rPr>
      <t>"VALOR EMPENHADO"</t>
    </r>
    <r>
      <rPr>
        <sz val="11"/>
        <color theme="1"/>
        <rFont val="Calibri"/>
        <family val="2"/>
      </rPr>
      <t xml:space="preserve">, serão alimentadas com os valores dos </t>
    </r>
    <r>
      <rPr>
        <b/>
        <sz val="11"/>
        <color rgb="FFFF0000"/>
        <rFont val="Calibri"/>
        <family val="2"/>
      </rPr>
      <t xml:space="preserve">EMPENHOS </t>
    </r>
    <r>
      <rPr>
        <sz val="11"/>
        <color theme="1"/>
        <rFont val="Calibri"/>
        <family val="2"/>
      </rPr>
      <t>e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RAPs</t>
    </r>
    <r>
      <rPr>
        <sz val="11"/>
        <color theme="1"/>
        <rFont val="Calibri"/>
        <family val="2"/>
      </rPr>
      <t xml:space="preserve"> respectivamentes;</t>
    </r>
  </si>
  <si>
    <r>
      <rPr>
        <sz val="11"/>
        <color theme="1"/>
        <rFont val="Calibri"/>
        <family val="2"/>
      </rPr>
      <t>12ª) As Colunas K, L e M</t>
    </r>
    <r>
      <rPr>
        <b/>
        <sz val="11"/>
        <color rgb="FFFF0000"/>
        <rFont val="Calibri"/>
        <family val="2"/>
      </rPr>
      <t xml:space="preserve"> "VALOR LIQUIDADO" </t>
    </r>
    <r>
      <rPr>
        <sz val="11"/>
        <color theme="1"/>
        <rFont val="Calibri"/>
        <family val="2"/>
      </rPr>
      <t>serão alimentadas a partir das informações inseridas nas colunas da execução;</t>
    </r>
  </si>
  <si>
    <r>
      <rPr>
        <sz val="11"/>
        <color theme="1"/>
        <rFont val="Calibri"/>
        <family val="2"/>
      </rPr>
      <t xml:space="preserve">13ª) As informações referente </t>
    </r>
    <r>
      <rPr>
        <b/>
        <sz val="11"/>
        <color rgb="FFFF0000"/>
        <rFont val="Calibri"/>
        <family val="2"/>
      </rPr>
      <t>EXECUÇÃO</t>
    </r>
    <r>
      <rPr>
        <sz val="11"/>
        <color theme="1"/>
        <rFont val="Calibri"/>
        <family val="2"/>
      </rPr>
      <t xml:space="preserve"> serão informadas mês a mês nas colunas W a BF, pelos valores liquidados;</t>
    </r>
  </si>
  <si>
    <r>
      <rPr>
        <sz val="11"/>
        <color theme="1"/>
        <rFont val="Calibri"/>
        <family val="2"/>
      </rPr>
      <t>14ª) As Colunas N, O e P</t>
    </r>
    <r>
      <rPr>
        <b/>
        <sz val="11"/>
        <color rgb="FFFF0000"/>
        <rFont val="Calibri"/>
        <family val="2"/>
      </rPr>
      <t xml:space="preserve"> "VALOR PAGO"</t>
    </r>
    <r>
      <rPr>
        <sz val="11"/>
        <color theme="1"/>
        <rFont val="Calibri"/>
        <family val="2"/>
      </rPr>
      <t xml:space="preserve"> serão alimentadas automaticamente, replicando os valores liquidados quando as células</t>
    </r>
  </si>
  <si>
    <r>
      <rPr>
        <sz val="11"/>
        <color theme="1"/>
        <rFont val="Calibri"/>
        <family val="2"/>
      </rPr>
      <t xml:space="preserve">das Colunas BG, BH e BI </t>
    </r>
    <r>
      <rPr>
        <b/>
        <sz val="11"/>
        <color rgb="FFFF0000"/>
        <rFont val="Calibri"/>
        <family val="2"/>
      </rPr>
      <t>"PAGAMENTOS REALIZADOS NO EXERCÍCIO"</t>
    </r>
    <r>
      <rPr>
        <sz val="11"/>
        <color theme="1"/>
        <rFont val="Calibri"/>
        <family val="2"/>
      </rPr>
      <t xml:space="preserve"> estiverem </t>
    </r>
    <r>
      <rPr>
        <b/>
        <sz val="11"/>
        <color rgb="FFFF0000"/>
        <rFont val="Calibri"/>
        <family val="2"/>
      </rPr>
      <t>ZERADOS</t>
    </r>
    <r>
      <rPr>
        <sz val="11"/>
        <color theme="1"/>
        <rFont val="Calibri"/>
        <family val="2"/>
      </rPr>
      <t xml:space="preserve"> ou </t>
    </r>
    <r>
      <rPr>
        <b/>
        <sz val="11"/>
        <color rgb="FFFF0000"/>
        <rFont val="Calibri"/>
        <family val="2"/>
      </rPr>
      <t>EM BRANCO</t>
    </r>
    <r>
      <rPr>
        <sz val="11"/>
        <color theme="1"/>
        <rFont val="Calibri"/>
        <family val="2"/>
      </rPr>
      <t xml:space="preserve"> e, assumirão os valores</t>
    </r>
  </si>
  <si>
    <r>
      <rPr>
        <sz val="11"/>
        <color theme="1"/>
        <rFont val="Calibri"/>
        <family val="2"/>
      </rPr>
      <t xml:space="preserve">destas quanto as mesmas estiverem preenchidas com valores </t>
    </r>
    <r>
      <rPr>
        <b/>
        <sz val="11"/>
        <color rgb="FFFF0000"/>
        <rFont val="Calibri"/>
        <family val="2"/>
      </rPr>
      <t>DIFERENTE DE ZERO</t>
    </r>
    <r>
      <rPr>
        <sz val="11"/>
        <color theme="1"/>
        <rFont val="Calibri"/>
        <family val="2"/>
      </rPr>
      <t>;</t>
    </r>
  </si>
  <si>
    <r>
      <rPr>
        <sz val="11"/>
        <color theme="1"/>
        <rFont val="Calibri"/>
        <family val="2"/>
      </rPr>
      <t xml:space="preserve">15ª) As Colunas BG, BH e BI </t>
    </r>
    <r>
      <rPr>
        <b/>
        <sz val="11"/>
        <color rgb="FFFF0000"/>
        <rFont val="Calibri"/>
        <family val="2"/>
      </rPr>
      <t>"PAGAMENTOS REALIZADOS NO EXERCÍCIO"</t>
    </r>
    <r>
      <rPr>
        <sz val="11"/>
        <color theme="1"/>
        <rFont val="Calibri"/>
        <family val="2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</si>
  <si>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</si>
  <si>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</si>
  <si>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</si>
  <si>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</si>
  <si>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</si>
  <si>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</si>
  <si>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</si>
  <si>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</si>
  <si>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</si>
  <si>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</si>
  <si>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</si>
  <si>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</si>
  <si>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</si>
  <si>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</si>
  <si>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</si>
  <si>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</si>
  <si>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</si>
  <si>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</si>
  <si>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</si>
  <si>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</si>
  <si>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</si>
  <si>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</si>
  <si>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</si>
  <si>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</si>
  <si>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</si>
  <si>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</si>
  <si>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</si>
  <si>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</si>
  <si>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</si>
  <si>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</si>
  <si>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</si>
  <si>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</si>
  <si>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</si>
  <si>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</si>
  <si>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</si>
  <si>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</si>
  <si>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</si>
  <si>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</si>
  <si>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</si>
  <si>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</si>
  <si>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</si>
  <si>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</si>
  <si>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</si>
  <si>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</si>
  <si>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</si>
  <si>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</si>
  <si>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</si>
  <si>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</si>
  <si>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</si>
  <si>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</si>
  <si>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</si>
  <si>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</si>
  <si>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</si>
  <si>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</si>
  <si>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</si>
  <si>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</si>
  <si>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</si>
  <si>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</si>
  <si>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</si>
  <si>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</si>
  <si>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</si>
  <si>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</si>
  <si>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</si>
  <si>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</si>
  <si>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</si>
  <si>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</si>
  <si>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</si>
  <si>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</si>
  <si>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</si>
  <si>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</si>
  <si>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</si>
  <si>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</si>
  <si>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</si>
  <si>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</si>
  <si>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</si>
  <si>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</si>
  <si>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</si>
  <si>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</si>
  <si>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</si>
  <si>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</si>
  <si>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</si>
  <si>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</si>
  <si>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</si>
  <si>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</si>
  <si>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</si>
  <si>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</si>
  <si>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</si>
  <si>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</si>
  <si>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</si>
  <si>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</si>
  <si>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</si>
  <si>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</si>
  <si>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</si>
  <si>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</si>
  <si>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</si>
  <si>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</si>
  <si>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</si>
  <si>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</si>
  <si>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</si>
  <si>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</si>
  <si>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</si>
  <si>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</si>
  <si>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</si>
  <si>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</si>
  <si>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</si>
  <si>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</si>
  <si>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</si>
  <si>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</si>
  <si>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</si>
  <si>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</si>
  <si>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</si>
  <si>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</si>
  <si>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</si>
  <si>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</si>
  <si>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</si>
  <si>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</si>
  <si>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</si>
  <si>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</si>
  <si>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</si>
  <si>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</si>
  <si>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</si>
  <si>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</si>
  <si>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</si>
  <si>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</si>
  <si>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</si>
  <si>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</si>
  <si>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</si>
  <si>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</si>
  <si>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</si>
  <si>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</si>
  <si>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</si>
  <si>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</si>
  <si>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</si>
  <si>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</si>
  <si>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</si>
  <si>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</si>
  <si>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</si>
  <si>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</si>
  <si>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</si>
  <si>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</si>
  <si>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</si>
  <si>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</si>
  <si>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</si>
  <si>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</si>
  <si>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</si>
  <si>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</si>
  <si>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</si>
  <si>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</si>
  <si>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</si>
  <si>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</si>
  <si>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</si>
  <si>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</si>
  <si>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</si>
  <si>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</si>
  <si>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</si>
  <si>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</si>
  <si>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</si>
  <si>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</si>
  <si>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</si>
  <si>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</si>
  <si>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</si>
  <si>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</si>
  <si>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</si>
  <si>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</si>
  <si>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</si>
  <si>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</si>
  <si>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</si>
  <si>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</si>
  <si>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</si>
  <si>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</si>
  <si>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</si>
  <si>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</si>
  <si>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</si>
  <si>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</si>
  <si>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</si>
  <si>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</si>
  <si>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</si>
  <si>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</si>
  <si>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</si>
  <si>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</si>
  <si>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t>2021NE000057-2020NE800236</t>
  </si>
  <si>
    <t>33.90.39-47</t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</si>
  <si>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</si>
  <si>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t>2021NE000010</t>
  </si>
  <si>
    <t>33.90.37-03</t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</si>
  <si>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</si>
  <si>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t>2021NE000071</t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</si>
  <si>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</si>
  <si>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t>2021NE000007</t>
  </si>
  <si>
    <t>33.90.37-02</t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</si>
  <si>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</si>
  <si>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t>2021NE000008</t>
  </si>
  <si>
    <t>33.90.37-01</t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</si>
  <si>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</si>
  <si>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t>2021NE000041</t>
  </si>
  <si>
    <t>33.90.39-78</t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</si>
  <si>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</si>
  <si>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t>2021NE000009</t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</si>
  <si>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</t>
    </r>
  </si>
  <si>
    <t>2021NE000006</t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</si>
  <si>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</si>
  <si>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</si>
  <si>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</si>
  <si>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</si>
  <si>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</si>
  <si>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t>33.90.39-16</t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</si>
  <si>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</si>
  <si>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</si>
  <si>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</si>
  <si>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</si>
  <si>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</si>
  <si>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</si>
  <si>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</si>
  <si>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t>2021NE000113-114</t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</si>
  <si>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</si>
  <si>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</si>
  <si>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</si>
  <si>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</si>
  <si>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</si>
  <si>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</si>
  <si>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</si>
  <si>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</si>
  <si>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</si>
  <si>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</si>
  <si>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</si>
  <si>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</si>
  <si>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</si>
  <si>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</si>
  <si>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</si>
  <si>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</si>
  <si>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</si>
  <si>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</si>
  <si>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</si>
  <si>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t>2020NE800144</t>
  </si>
  <si>
    <t>33.90.30-99</t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</si>
  <si>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</si>
  <si>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</si>
  <si>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</si>
  <si>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</si>
  <si>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</si>
  <si>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</si>
  <si>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</si>
  <si>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</si>
  <si>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</si>
  <si>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</si>
  <si>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t>2021NE000108</t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</si>
  <si>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</si>
  <si>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t>2021NE000062-2021NE000063</t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</si>
  <si>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</si>
  <si>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2021NE000095-2021NE000096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</si>
  <si>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</si>
  <si>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</si>
  <si>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</si>
  <si>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</si>
  <si>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</si>
  <si>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</si>
  <si>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</si>
  <si>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</si>
  <si>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</si>
  <si>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</si>
  <si>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</si>
  <si>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</si>
  <si>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</si>
  <si>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</si>
  <si>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</si>
  <si>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</si>
  <si>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</si>
  <si>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</si>
  <si>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</si>
  <si>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t>33.90.40-13</t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</si>
  <si>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</t>
    </r>
  </si>
  <si>
    <t>2021NE000012</t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</si>
  <si>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</si>
  <si>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</si>
  <si>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</si>
  <si>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</si>
  <si>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</si>
  <si>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</si>
  <si>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</si>
  <si>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</si>
  <si>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</si>
  <si>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</si>
  <si>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</si>
  <si>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</si>
  <si>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</si>
  <si>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</si>
  <si>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</si>
  <si>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</si>
  <si>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</si>
  <si>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</si>
  <si>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</si>
  <si>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</si>
  <si>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</si>
  <si>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</si>
  <si>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</si>
  <si>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</si>
  <si>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</si>
  <si>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</si>
  <si>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</si>
  <si>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</si>
  <si>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</si>
  <si>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</si>
  <si>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</si>
  <si>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</si>
  <si>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</si>
  <si>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</si>
  <si>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</si>
  <si>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</si>
  <si>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</si>
  <si>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t>2021NE000094</t>
  </si>
  <si>
    <t>44.90.52-35</t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</si>
  <si>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</si>
  <si>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t>33.90.47</t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</si>
  <si>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</si>
  <si>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</si>
  <si>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</si>
  <si>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</si>
  <si>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</si>
  <si>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</si>
  <si>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</si>
  <si>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</si>
  <si>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</si>
  <si>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</si>
  <si>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</si>
  <si>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</si>
  <si>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</si>
  <si>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</si>
  <si>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</si>
  <si>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</si>
  <si>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</si>
  <si>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</si>
  <si>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</si>
  <si>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</si>
  <si>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</si>
  <si>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</si>
  <si>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</si>
  <si>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</si>
  <si>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</si>
  <si>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</si>
  <si>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</si>
  <si>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</si>
  <si>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</si>
  <si>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</si>
  <si>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</si>
  <si>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</si>
  <si>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</si>
  <si>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</si>
  <si>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</si>
  <si>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</si>
  <si>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</si>
  <si>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</si>
  <si>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</si>
  <si>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</si>
  <si>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</si>
  <si>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</si>
  <si>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</si>
  <si>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</si>
  <si>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</si>
  <si>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</si>
  <si>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</si>
  <si>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</si>
  <si>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</si>
  <si>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</si>
  <si>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</si>
  <si>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</si>
  <si>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</si>
  <si>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</si>
  <si>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</si>
  <si>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</si>
  <si>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</si>
  <si>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</si>
  <si>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</si>
  <si>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</si>
  <si>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</si>
  <si>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</si>
  <si>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</si>
  <si>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</si>
  <si>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</si>
  <si>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</si>
  <si>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</si>
  <si>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</si>
  <si>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</si>
  <si>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</si>
  <si>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</si>
  <si>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</si>
  <si>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</si>
  <si>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</si>
  <si>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</si>
  <si>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</si>
  <si>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</si>
  <si>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</si>
  <si>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</si>
  <si>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</si>
  <si>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</si>
  <si>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</si>
  <si>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</si>
  <si>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</si>
  <si>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</si>
  <si>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</si>
  <si>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</si>
  <si>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</si>
  <si>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</si>
  <si>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</si>
  <si>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</si>
  <si>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</si>
  <si>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</si>
  <si>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</si>
  <si>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</si>
  <si>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</si>
  <si>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</si>
  <si>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</si>
  <si>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</si>
  <si>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</si>
  <si>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</si>
  <si>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</si>
  <si>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</si>
  <si>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</si>
  <si>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</si>
  <si>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</si>
  <si>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</si>
  <si>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</si>
  <si>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</si>
  <si>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</si>
  <si>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</si>
  <si>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</si>
  <si>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</si>
  <si>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</si>
  <si>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</si>
  <si>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</si>
  <si>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</si>
  <si>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</si>
  <si>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</si>
  <si>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</si>
  <si>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</si>
  <si>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</si>
  <si>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</si>
  <si>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</si>
  <si>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2022NE000007</t>
  </si>
  <si>
    <t>2022NE000012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</si>
  <si>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</si>
  <si>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</si>
  <si>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</si>
  <si>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</si>
  <si>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</si>
  <si>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</si>
  <si>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</si>
  <si>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t>2022NE000001</t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</si>
  <si>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</si>
  <si>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</si>
  <si>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</si>
  <si>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</si>
  <si>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2021NE000035 -2021NE000126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</si>
  <si>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</si>
  <si>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t>2021NE000113-2021NE000114</t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</si>
  <si>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</si>
  <si>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</si>
  <si>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</si>
  <si>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2022NE000008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</si>
  <si>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</si>
  <si>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t>2022NE000003</t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</si>
  <si>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</si>
  <si>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2022NE000004, 000005 E 000006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</si>
  <si>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</si>
  <si>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</si>
  <si>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</si>
  <si>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</si>
  <si>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</si>
  <si>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</si>
  <si>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</si>
  <si>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</si>
  <si>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</si>
  <si>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</si>
  <si>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2022NE000013</t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</si>
  <si>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</si>
  <si>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</si>
  <si>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</si>
  <si>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2022NE000002</t>
  </si>
  <si>
    <t>2022NE000011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</si>
  <si>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</si>
  <si>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>2022NE000015</t>
  </si>
  <si>
    <t>2022NE000016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</si>
  <si>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</si>
  <si>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</si>
  <si>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</si>
  <si>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</si>
  <si>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</si>
  <si>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</si>
  <si>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</si>
  <si>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</si>
  <si>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</si>
  <si>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2022NE000014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</si>
  <si>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</si>
  <si>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</si>
  <si>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</si>
  <si>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</si>
  <si>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</si>
  <si>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</si>
  <si>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</si>
  <si>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</si>
  <si>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</si>
  <si>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</si>
  <si>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</si>
  <si>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</si>
  <si>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</si>
  <si>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</si>
  <si>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</si>
  <si>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</si>
  <si>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</si>
  <si>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</si>
  <si>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</si>
  <si>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2022NE000018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</si>
  <si>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</si>
  <si>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</si>
  <si>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</si>
  <si>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</si>
  <si>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</si>
  <si>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</si>
  <si>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</si>
  <si>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</si>
  <si>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</si>
  <si>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2022NE000026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</si>
  <si>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</si>
  <si>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</si>
  <si>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</si>
  <si>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</si>
  <si>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</si>
  <si>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</si>
  <si>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>2022NE000027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</si>
  <si>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</si>
  <si>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</si>
  <si>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</si>
  <si>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</si>
  <si>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</si>
  <si>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</si>
  <si>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</si>
  <si>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</si>
  <si>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</si>
  <si>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</si>
  <si>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2022NE000007-2022NE000019-NE000037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</si>
  <si>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</si>
  <si>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</si>
  <si>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</si>
  <si>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</si>
  <si>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</si>
  <si>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</si>
  <si>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</si>
  <si>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</si>
  <si>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</si>
  <si>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</si>
  <si>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t>2022NE000041</t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</si>
  <si>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</si>
  <si>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</si>
  <si>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</si>
  <si>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</si>
  <si>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t>2022NE000033</t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</si>
  <si>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</si>
  <si>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</si>
  <si>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</si>
  <si>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</si>
  <si>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</si>
  <si>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t>2022NE000034-NE000035</t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</si>
  <si>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</si>
  <si>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</si>
  <si>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</si>
  <si>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</si>
  <si>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</si>
  <si>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2022NE000026/NE000031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</si>
  <si>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</si>
  <si>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</si>
  <si>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</si>
  <si>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t>2022NE000030</t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</si>
  <si>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Turbo/Mendex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</si>
  <si>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</si>
  <si>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2022NE000028/NE000038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</si>
  <si>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</si>
  <si>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</si>
  <si>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</si>
  <si>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t>2022NE000029</t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</si>
  <si>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</si>
  <si>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</si>
  <si>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</si>
  <si>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</si>
  <si>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</si>
  <si>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</si>
  <si>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</si>
  <si>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</si>
  <si>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</si>
  <si>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</si>
  <si>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</si>
  <si>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t>2022NE000053</t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</si>
  <si>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</si>
  <si>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t>2022NE000045 - 2022NE000046</t>
  </si>
  <si>
    <r>
      <rPr>
        <sz val="12"/>
        <color theme="1"/>
        <rFont val="Calibri"/>
        <family val="2"/>
      </rPr>
      <t xml:space="preserve">Limpeza - Saldo </t>
    </r>
    <r>
      <rPr>
        <b/>
        <sz val="12"/>
        <color theme="1"/>
        <rFont val="Calibri"/>
        <family val="2"/>
      </rPr>
      <t>LIMPADORA</t>
    </r>
    <r>
      <rPr>
        <sz val="12"/>
        <color theme="1"/>
        <rFont val="Calibri"/>
        <family val="2"/>
      </rPr>
      <t xml:space="preserve"> e novo </t>
    </r>
    <r>
      <rPr>
        <b/>
        <sz val="12"/>
        <color theme="1"/>
        <rFont val="Calibri"/>
        <family val="2"/>
      </rPr>
      <t>SULCLEAN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</si>
  <si>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</si>
  <si>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</si>
  <si>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</si>
  <si>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</si>
  <si>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</si>
  <si>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t>2022NE000041 -2022NE000043</t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</si>
  <si>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</si>
  <si>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</si>
  <si>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t>2022NE000047-2022NE000048</t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</si>
  <si>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</si>
  <si>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</si>
  <si>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t>2022NE000042</t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</si>
  <si>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</si>
  <si>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</si>
  <si>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</si>
  <si>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2022NE000044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</si>
  <si>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</si>
  <si>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t>2022NE000034-2022NE000035</t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</si>
  <si>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</si>
  <si>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t>2022NE000031</t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</si>
  <si>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</si>
  <si>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</si>
  <si>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</si>
  <si>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</si>
  <si>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</si>
  <si>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</si>
  <si>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</si>
  <si>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Turbo/Mendex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</si>
  <si>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</si>
  <si>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2022NE000028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</si>
  <si>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</si>
  <si>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</si>
  <si>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</si>
  <si>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</si>
  <si>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</si>
  <si>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</si>
  <si>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</si>
  <si>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t>2022NE000049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</si>
  <si>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</si>
  <si>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</si>
  <si>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t>2022NE000050</t>
  </si>
  <si>
    <t>2022NE000054</t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</si>
  <si>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</si>
  <si>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2022NE000051-2022NE000052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</si>
  <si>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</si>
  <si>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2022NE000067</t>
  </si>
  <si>
    <t>2022NE000068</t>
  </si>
  <si>
    <t>2022NE000057</t>
  </si>
  <si>
    <t>2022NE000041 - 2022NE000043</t>
  </si>
  <si>
    <t>2022NE000056</t>
  </si>
  <si>
    <t>2022NE000008-2022NE000055</t>
  </si>
  <si>
    <t>2022NE000018-2022NE000058</t>
  </si>
  <si>
    <t>2022NE000003-2022NE000060-2022NE000062-2022NE000063-2022NE000064-2022NE000065</t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</si>
  <si>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</si>
  <si>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</si>
  <si>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</si>
  <si>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t>2022NE000026/2022NE000031</t>
  </si>
  <si>
    <t>2022NE000061</t>
  </si>
  <si>
    <t>2022NE000066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</si>
  <si>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</si>
  <si>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</si>
  <si>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</si>
  <si>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</si>
  <si>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t>2022NE000069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</si>
  <si>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</si>
  <si>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</si>
  <si>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</si>
  <si>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</si>
  <si>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</si>
  <si>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</si>
  <si>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</si>
  <si>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t>2021NE000111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</si>
  <si>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</si>
  <si>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ver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</si>
  <si>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</si>
  <si>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</si>
  <si>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</si>
  <si>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</si>
  <si>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</si>
  <si>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</si>
  <si>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</si>
  <si>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</si>
  <si>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</si>
  <si>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</si>
  <si>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</si>
  <si>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VER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</si>
  <si>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</si>
  <si>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</si>
  <si>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</si>
  <si>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</si>
  <si>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</si>
  <si>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</si>
  <si>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</si>
  <si>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</si>
  <si>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</si>
  <si>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</si>
  <si>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</si>
  <si>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</si>
  <si>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</si>
  <si>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</si>
  <si>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</si>
  <si>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Turbo/Mendex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</si>
  <si>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</si>
  <si>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2022NE000028/2022NE000038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</si>
  <si>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</si>
  <si>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</si>
  <si>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</si>
  <si>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</si>
  <si>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</si>
  <si>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</si>
  <si>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</si>
  <si>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</si>
  <si>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</si>
  <si>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</si>
  <si>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</si>
  <si>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</si>
  <si>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</si>
  <si>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</si>
  <si>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</si>
  <si>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</si>
  <si>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</si>
  <si>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</si>
  <si>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</si>
  <si>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</si>
  <si>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</si>
  <si>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</si>
  <si>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</si>
  <si>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</si>
  <si>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</si>
  <si>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</si>
  <si>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</si>
  <si>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</si>
  <si>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</si>
  <si>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</si>
  <si>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</si>
  <si>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</si>
  <si>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</si>
  <si>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</si>
  <si>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</si>
  <si>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</si>
  <si>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</si>
  <si>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</si>
  <si>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</si>
  <si>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</si>
  <si>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</si>
  <si>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</si>
  <si>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</si>
  <si>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</si>
  <si>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</si>
  <si>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</si>
  <si>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</si>
  <si>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</si>
  <si>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</si>
  <si>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</si>
  <si>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</si>
  <si>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</si>
  <si>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</si>
  <si>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</si>
  <si>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</si>
  <si>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</si>
  <si>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</si>
  <si>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</si>
  <si>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</si>
  <si>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</si>
  <si>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</si>
  <si>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</si>
  <si>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</si>
  <si>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</si>
  <si>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</si>
  <si>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</si>
  <si>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</si>
  <si>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</si>
  <si>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</si>
  <si>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</si>
  <si>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</si>
  <si>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</si>
  <si>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</si>
  <si>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</si>
  <si>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</si>
  <si>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</si>
  <si>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</si>
  <si>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</si>
  <si>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</si>
  <si>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</si>
  <si>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</si>
  <si>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</si>
  <si>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</si>
  <si>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</si>
  <si>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</si>
  <si>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</si>
  <si>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</si>
  <si>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</si>
  <si>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</si>
  <si>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</si>
  <si>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</si>
  <si>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</si>
  <si>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</si>
  <si>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</si>
  <si>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</si>
  <si>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</si>
  <si>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</si>
  <si>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</si>
  <si>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</si>
  <si>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MATRIZ INVESTIMENTO</t>
  </si>
  <si>
    <t>slide sobre o valor recebido de investimento</t>
  </si>
  <si>
    <t>TOTAL DE EMPENHOS 2022</t>
  </si>
  <si>
    <t>DIÁRIAS</t>
  </si>
  <si>
    <t>AQUISIÇÃO DE LIVROS</t>
  </si>
  <si>
    <t>CONSUMO/MANUTENÇÃO</t>
  </si>
  <si>
    <t>CONTRATOS</t>
  </si>
  <si>
    <t>IMPOSTOS E TAXAS</t>
  </si>
  <si>
    <t>OBRAS</t>
  </si>
  <si>
    <t>EQUIPAMENTOS</t>
  </si>
  <si>
    <t>RAPs</t>
  </si>
  <si>
    <t>INSCRITOS</t>
  </si>
  <si>
    <t>PAGOS</t>
  </si>
  <si>
    <t xml:space="preserve">ANULADOS </t>
  </si>
  <si>
    <t xml:space="preserve">Obra de Ampliação CAE </t>
  </si>
  <si>
    <t xml:space="preserve">Material de Tic Permanente </t>
  </si>
  <si>
    <t xml:space="preserve">Fretamento de ônibus </t>
  </si>
  <si>
    <r>
      <t>Manutenção Equipamentos Laboratórios</t>
    </r>
    <r>
      <rPr>
        <b/>
        <sz val="12"/>
        <color theme="1"/>
        <rFont val="Calibri"/>
        <family val="2"/>
      </rPr>
      <t xml:space="preserve"> </t>
    </r>
  </si>
  <si>
    <t xml:space="preserve">Energia elétrica </t>
  </si>
  <si>
    <t xml:space="preserve">Serviços postais, Correios </t>
  </si>
  <si>
    <r>
      <t>Vigilância Predial (4 postos de trabalho)</t>
    </r>
    <r>
      <rPr>
        <b/>
        <sz val="12"/>
        <color theme="1"/>
        <rFont val="Calibri"/>
        <family val="2"/>
      </rPr>
      <t xml:space="preserve"> </t>
    </r>
  </si>
  <si>
    <t xml:space="preserve">Limpeza </t>
  </si>
  <si>
    <t>Coleta de Resíduos</t>
  </si>
  <si>
    <t xml:space="preserve">Manutenção elétrica </t>
  </si>
  <si>
    <t xml:space="preserve">Manutenção Corretiva e Preventiva Equip.de Refrigeração </t>
  </si>
  <si>
    <t xml:space="preserve">Seguro veicular e IPVA </t>
  </si>
  <si>
    <r>
      <t xml:space="preserve">Material de Consumo conservação </t>
    </r>
    <r>
      <rPr>
        <b/>
        <sz val="12"/>
        <color rgb="FF000000"/>
        <rFont val="Calibri"/>
        <family val="2"/>
      </rPr>
      <t>INFRAESTRUTURA</t>
    </r>
  </si>
  <si>
    <t>Ampliação do Prédio Administrativo - Prédio D</t>
  </si>
  <si>
    <t>Reforma do refeitório e rede de gás</t>
  </si>
  <si>
    <t xml:space="preserve">Aditivo obra do refeitório </t>
  </si>
  <si>
    <t>Pintura dos Prédios do Campus</t>
  </si>
  <si>
    <t xml:space="preserve">Execução dos Projetos de PPCI </t>
  </si>
  <si>
    <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</si>
  <si>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 xml:space="preserve">Telefonia e Internet - Telefonia Fixa </t>
  </si>
  <si>
    <t xml:space="preserve">Telefonia e Internet - Link Internet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</si>
</sst>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63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Roboto"/>
    </font>
    <font>
      <sz val="11"/>
      <color rgb="FF000000"/>
      <name val="Calibri"/>
      <family val="2"/>
    </font>
    <font>
      <b/>
      <sz val="26"/>
      <color theme="1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  <font>
      <b/>
      <sz val="14"/>
      <color theme="1"/>
      <name val="Calibri"/>
      <family val="2"/>
    </font>
    <font>
      <sz val="16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9900FF"/>
      <name val="Calibri"/>
      <family val="2"/>
    </font>
    <font>
      <sz val="11"/>
      <color rgb="FF444444"/>
      <name val="Calibri"/>
      <family val="2"/>
    </font>
    <font>
      <b/>
      <sz val="12"/>
      <color rgb="FF0070C0"/>
      <name val="Calibri"/>
      <family val="2"/>
    </font>
    <font>
      <b/>
      <sz val="12"/>
      <color theme="4"/>
      <name val="Calibri"/>
      <family val="2"/>
    </font>
    <font>
      <b/>
      <sz val="11"/>
      <color rgb="FF0070C0"/>
      <name val="Calibri"/>
      <family val="2"/>
    </font>
    <font>
      <b/>
      <sz val="12"/>
      <color rgb="FF7030A0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FF0000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2"/>
      <color rgb="FF00B050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sz val="12"/>
      <color theme="5"/>
      <name val="Calibri"/>
      <family val="2"/>
    </font>
    <font>
      <sz val="12"/>
      <color rgb="FFFF00FF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  <scheme val="minor"/>
    </font>
    <font>
      <sz val="14"/>
      <color theme="1"/>
      <name val="Calibri"/>
      <family val="2"/>
    </font>
    <font>
      <sz val="11"/>
      <color rgb="FFC9DAF8"/>
      <name val="Calibri"/>
      <family val="2"/>
    </font>
    <font>
      <b/>
      <sz val="14"/>
      <color rgb="FFFF0000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</font>
    <font>
      <b/>
      <sz val="11"/>
      <color rgb="FF7030A0"/>
      <name val="Calibri"/>
      <family val="2"/>
    </font>
    <font>
      <sz val="12"/>
      <color rgb="FF7030A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537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0" borderId="0" xfId="0" applyFont="1"/>
    <xf numFmtId="164" fontId="10" fillId="9" borderId="23" xfId="0" applyNumberFormat="1" applyFont="1" applyFill="1" applyBorder="1" applyAlignment="1">
      <alignment horizontal="right" vertical="center"/>
    </xf>
    <xf numFmtId="164" fontId="10" fillId="9" borderId="23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vertical="center"/>
    </xf>
    <xf numFmtId="164" fontId="10" fillId="9" borderId="23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3" xfId="0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3" xfId="0" applyNumberFormat="1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3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3" xfId="0" applyFont="1" applyFill="1" applyBorder="1" applyAlignment="1">
      <alignment horizontal="left" vertical="center" wrapText="1"/>
    </xf>
    <xf numFmtId="165" fontId="14" fillId="11" borderId="23" xfId="0" applyNumberFormat="1" applyFont="1" applyFill="1" applyBorder="1" applyAlignment="1">
      <alignment horizontal="right" vertical="center" wrapText="1"/>
    </xf>
    <xf numFmtId="0" fontId="9" fillId="10" borderId="23" xfId="0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164" fontId="7" fillId="11" borderId="23" xfId="0" applyNumberFormat="1" applyFont="1" applyFill="1" applyBorder="1" applyAlignment="1">
      <alignment horizontal="right" vertical="center" wrapText="1"/>
    </xf>
    <xf numFmtId="164" fontId="4" fillId="11" borderId="23" xfId="0" applyNumberFormat="1" applyFont="1" applyFill="1" applyBorder="1" applyAlignment="1">
      <alignment horizontal="right" vertical="center" wrapText="1"/>
    </xf>
    <xf numFmtId="165" fontId="15" fillId="11" borderId="23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/>
    <xf numFmtId="164" fontId="10" fillId="0" borderId="0" xfId="0" applyNumberFormat="1" applyFont="1" applyAlignment="1"/>
    <xf numFmtId="0" fontId="13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6" fillId="12" borderId="24" xfId="0" applyFont="1" applyFill="1" applyBorder="1" applyAlignment="1">
      <alignment horizontal="center" vertical="center"/>
    </xf>
    <xf numFmtId="0" fontId="16" fillId="12" borderId="25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2" borderId="24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168" fontId="11" fillId="13" borderId="27" xfId="0" applyNumberFormat="1" applyFont="1" applyFill="1" applyBorder="1" applyAlignment="1">
      <alignment horizontal="center" vertical="center" wrapText="1"/>
    </xf>
    <xf numFmtId="168" fontId="11" fillId="13" borderId="27" xfId="0" applyNumberFormat="1" applyFont="1" applyFill="1" applyBorder="1" applyAlignment="1">
      <alignment horizontal="center" vertical="center"/>
    </xf>
    <xf numFmtId="168" fontId="11" fillId="14" borderId="27" xfId="0" applyNumberFormat="1" applyFont="1" applyFill="1" applyBorder="1" applyAlignment="1">
      <alignment horizontal="center" vertical="center"/>
    </xf>
    <xf numFmtId="168" fontId="11" fillId="15" borderId="27" xfId="0" applyNumberFormat="1" applyFont="1" applyFill="1" applyBorder="1" applyAlignment="1">
      <alignment horizontal="center" vertical="center"/>
    </xf>
    <xf numFmtId="168" fontId="11" fillId="12" borderId="27" xfId="0" applyNumberFormat="1" applyFont="1" applyFill="1" applyBorder="1" applyAlignment="1">
      <alignment horizontal="center" vertical="center"/>
    </xf>
    <xf numFmtId="10" fontId="11" fillId="12" borderId="27" xfId="0" applyNumberFormat="1" applyFont="1" applyFill="1" applyBorder="1" applyAlignment="1">
      <alignment horizontal="center" vertical="center"/>
    </xf>
    <xf numFmtId="168" fontId="11" fillId="16" borderId="27" xfId="0" applyNumberFormat="1" applyFont="1" applyFill="1" applyBorder="1" applyAlignment="1">
      <alignment horizontal="center" vertical="center"/>
    </xf>
    <xf numFmtId="0" fontId="11" fillId="12" borderId="27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/>
    </xf>
    <xf numFmtId="0" fontId="11" fillId="12" borderId="27" xfId="0" applyFont="1" applyFill="1" applyBorder="1" applyAlignment="1">
      <alignment horizontal="left" vertical="center" wrapText="1"/>
    </xf>
    <xf numFmtId="165" fontId="11" fillId="12" borderId="27" xfId="0" applyNumberFormat="1" applyFont="1" applyFill="1" applyBorder="1" applyAlignment="1">
      <alignment horizontal="center" vertical="center"/>
    </xf>
    <xf numFmtId="10" fontId="11" fillId="13" borderId="27" xfId="0" applyNumberFormat="1" applyFont="1" applyFill="1" applyBorder="1" applyAlignment="1">
      <alignment horizontal="center" vertical="center"/>
    </xf>
    <xf numFmtId="165" fontId="11" fillId="14" borderId="27" xfId="0" applyNumberFormat="1" applyFont="1" applyFill="1" applyBorder="1" applyAlignment="1">
      <alignment horizontal="center" vertical="center"/>
    </xf>
    <xf numFmtId="165" fontId="11" fillId="15" borderId="27" xfId="0" applyNumberFormat="1" applyFont="1" applyFill="1" applyBorder="1" applyAlignment="1">
      <alignment horizontal="center" vertical="center"/>
    </xf>
    <xf numFmtId="165" fontId="11" fillId="13" borderId="27" xfId="0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7" borderId="27" xfId="0" applyFont="1" applyFill="1" applyBorder="1" applyAlignment="1">
      <alignment vertical="center"/>
    </xf>
    <xf numFmtId="165" fontId="11" fillId="17" borderId="27" xfId="0" applyNumberFormat="1" applyFont="1" applyFill="1" applyBorder="1" applyAlignment="1">
      <alignment horizontal="center" vertical="center"/>
    </xf>
    <xf numFmtId="10" fontId="11" fillId="17" borderId="27" xfId="0" applyNumberFormat="1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0" fontId="12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14" fillId="11" borderId="27" xfId="0" applyNumberFormat="1" applyFont="1" applyFill="1" applyBorder="1" applyAlignment="1">
      <alignment horizontal="right" vertical="center" wrapText="1"/>
    </xf>
    <xf numFmtId="10" fontId="12" fillId="13" borderId="27" xfId="0" applyNumberFormat="1" applyFont="1" applyFill="1" applyBorder="1" applyAlignment="1">
      <alignment horizontal="center" vertical="center" wrapText="1"/>
    </xf>
    <xf numFmtId="165" fontId="12" fillId="6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12" fillId="13" borderId="27" xfId="0" applyNumberFormat="1" applyFont="1" applyFill="1" applyBorder="1" applyAlignment="1">
      <alignment horizontal="center" vertical="center"/>
    </xf>
    <xf numFmtId="10" fontId="12" fillId="13" borderId="27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7" xfId="0" applyNumberFormat="1" applyFont="1" applyFill="1" applyBorder="1" applyAlignment="1">
      <alignment horizontal="left" vertical="center" wrapText="1"/>
    </xf>
    <xf numFmtId="0" fontId="18" fillId="11" borderId="27" xfId="0" applyFont="1" applyFill="1" applyBorder="1" applyAlignment="1">
      <alignment horizontal="left" vertical="center"/>
    </xf>
    <xf numFmtId="165" fontId="12" fillId="0" borderId="27" xfId="0" applyNumberFormat="1" applyFont="1" applyBorder="1" applyAlignment="1">
      <alignment horizontal="center" vertical="center"/>
    </xf>
    <xf numFmtId="3" fontId="12" fillId="11" borderId="27" xfId="0" applyNumberFormat="1" applyFont="1" applyFill="1" applyBorder="1" applyAlignment="1">
      <alignment horizontal="left" vertical="center" wrapText="1"/>
    </xf>
    <xf numFmtId="168" fontId="9" fillId="17" borderId="27" xfId="0" applyNumberFormat="1" applyFont="1" applyFill="1" applyBorder="1" applyAlignment="1">
      <alignment horizontal="left" vertical="center"/>
    </xf>
    <xf numFmtId="168" fontId="9" fillId="17" borderId="27" xfId="0" applyNumberFormat="1" applyFont="1" applyFill="1" applyBorder="1" applyAlignment="1">
      <alignment horizontal="center" vertical="center"/>
    </xf>
    <xf numFmtId="10" fontId="11" fillId="17" borderId="27" xfId="0" applyNumberFormat="1" applyFont="1" applyFill="1" applyBorder="1" applyAlignment="1">
      <alignment horizontal="center" vertical="center" wrapText="1"/>
    </xf>
    <xf numFmtId="168" fontId="11" fillId="17" borderId="2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7" xfId="0" applyFont="1" applyFill="1" applyBorder="1" applyAlignment="1">
      <alignment horizontal="center" vertical="center" wrapText="1"/>
    </xf>
    <xf numFmtId="9" fontId="12" fillId="13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7" xfId="0" applyFont="1" applyFill="1" applyBorder="1"/>
    <xf numFmtId="0" fontId="13" fillId="11" borderId="27" xfId="0" applyFont="1" applyFill="1" applyBorder="1" applyAlignment="1">
      <alignment horizontal="lef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12" fillId="0" borderId="27" xfId="0" applyNumberFormat="1" applyFont="1" applyBorder="1" applyAlignment="1">
      <alignment horizontal="right" vertical="center"/>
    </xf>
    <xf numFmtId="165" fontId="19" fillId="0" borderId="27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/>
    <xf numFmtId="0" fontId="13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20" fillId="18" borderId="27" xfId="0" applyNumberFormat="1" applyFont="1" applyFill="1" applyBorder="1"/>
    <xf numFmtId="165" fontId="7" fillId="0" borderId="27" xfId="0" applyNumberFormat="1" applyFont="1" applyBorder="1"/>
    <xf numFmtId="165" fontId="7" fillId="14" borderId="27" xfId="0" applyNumberFormat="1" applyFont="1" applyFill="1" applyBorder="1"/>
    <xf numFmtId="165" fontId="12" fillId="14" borderId="27" xfId="0" applyNumberFormat="1" applyFont="1" applyFill="1" applyBorder="1" applyAlignment="1">
      <alignment horizontal="center" vertical="center"/>
    </xf>
    <xf numFmtId="165" fontId="12" fillId="18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vertical="center" wrapText="1"/>
    </xf>
    <xf numFmtId="165" fontId="13" fillId="0" borderId="27" xfId="0" applyNumberFormat="1" applyFont="1" applyBorder="1" applyAlignment="1">
      <alignment horizontal="center" vertical="center"/>
    </xf>
    <xf numFmtId="165" fontId="15" fillId="11" borderId="27" xfId="0" applyNumberFormat="1" applyFont="1" applyFill="1" applyBorder="1" applyAlignment="1">
      <alignment horizontal="right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22" fillId="13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right" vertical="center"/>
    </xf>
    <xf numFmtId="0" fontId="7" fillId="11" borderId="27" xfId="0" applyFont="1" applyFill="1" applyBorder="1"/>
    <xf numFmtId="165" fontId="23" fillId="11" borderId="27" xfId="0" applyNumberFormat="1" applyFont="1" applyFill="1" applyBorder="1" applyAlignment="1">
      <alignment horizontal="right" vertical="center" wrapText="1"/>
    </xf>
    <xf numFmtId="165" fontId="12" fillId="8" borderId="27" xfId="0" applyNumberFormat="1" applyFont="1" applyFill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/>
    <xf numFmtId="0" fontId="4" fillId="11" borderId="27" xfId="0" applyFont="1" applyFill="1" applyBorder="1"/>
    <xf numFmtId="165" fontId="12" fillId="0" borderId="27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/>
    <xf numFmtId="0" fontId="11" fillId="11" borderId="27" xfId="0" applyFont="1" applyFill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right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5" fontId="14" fillId="11" borderId="2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left" vertical="center" wrapText="1"/>
    </xf>
    <xf numFmtId="0" fontId="11" fillId="9" borderId="27" xfId="0" applyFont="1" applyFill="1" applyBorder="1" applyAlignment="1">
      <alignment vertical="center" wrapText="1"/>
    </xf>
    <xf numFmtId="165" fontId="11" fillId="9" borderId="27" xfId="0" applyNumberFormat="1" applyFont="1" applyFill="1" applyBorder="1" applyAlignment="1">
      <alignment horizontal="center" vertical="center" wrapText="1"/>
    </xf>
    <xf numFmtId="10" fontId="11" fillId="13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7" xfId="0" applyFont="1" applyBorder="1"/>
    <xf numFmtId="3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165" fontId="7" fillId="0" borderId="27" xfId="0" applyNumberFormat="1" applyFont="1" applyBorder="1" applyAlignment="1">
      <alignment horizontal="right" vertical="center" wrapText="1"/>
    </xf>
    <xf numFmtId="10" fontId="12" fillId="0" borderId="2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right" vertical="center"/>
    </xf>
    <xf numFmtId="0" fontId="25" fillId="19" borderId="27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left" vertical="center" wrapText="1"/>
    </xf>
    <xf numFmtId="0" fontId="26" fillId="19" borderId="27" xfId="0" applyFont="1" applyFill="1" applyBorder="1" applyAlignment="1">
      <alignment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5" fillId="19" borderId="27" xfId="0" applyNumberFormat="1" applyFont="1" applyFill="1" applyBorder="1" applyAlignment="1">
      <alignment vertical="center" wrapText="1"/>
    </xf>
    <xf numFmtId="165" fontId="25" fillId="19" borderId="27" xfId="0" applyNumberFormat="1" applyFont="1" applyFill="1" applyBorder="1" applyAlignment="1">
      <alignment horizontal="center" vertical="center"/>
    </xf>
    <xf numFmtId="165" fontId="25" fillId="13" borderId="27" xfId="0" applyNumberFormat="1" applyFont="1" applyFill="1" applyBorder="1" applyAlignment="1">
      <alignment horizontal="center" vertical="center"/>
    </xf>
    <xf numFmtId="10" fontId="26" fillId="13" borderId="27" xfId="0" applyNumberFormat="1" applyFont="1" applyFill="1" applyBorder="1" applyAlignment="1">
      <alignment horizontal="center" vertical="center" wrapText="1"/>
    </xf>
    <xf numFmtId="165" fontId="2" fillId="19" borderId="27" xfId="0" applyNumberFormat="1" applyFont="1" applyFill="1" applyBorder="1" applyAlignment="1">
      <alignment horizontal="center" vertical="center" wrapText="1"/>
    </xf>
    <xf numFmtId="165" fontId="26" fillId="18" borderId="27" xfId="0" applyNumberFormat="1" applyFont="1" applyFill="1" applyBorder="1" applyAlignment="1">
      <alignment horizontal="center" vertical="center" wrapText="1"/>
    </xf>
    <xf numFmtId="165" fontId="25" fillId="18" borderId="27" xfId="0" applyNumberFormat="1" applyFont="1" applyFill="1" applyBorder="1" applyAlignment="1">
      <alignment horizontal="center" vertical="center" wrapText="1"/>
    </xf>
    <xf numFmtId="165" fontId="27" fillId="18" borderId="4" xfId="0" applyNumberFormat="1" applyFont="1" applyFill="1" applyBorder="1" applyAlignment="1">
      <alignment horizontal="center"/>
    </xf>
    <xf numFmtId="168" fontId="27" fillId="18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horizontal="left" vertical="center" wrapText="1"/>
    </xf>
    <xf numFmtId="0" fontId="26" fillId="9" borderId="27" xfId="0" applyFont="1" applyFill="1" applyBorder="1" applyAlignment="1">
      <alignment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0" fontId="28" fillId="13" borderId="27" xfId="0" applyNumberFormat="1" applyFont="1" applyFill="1" applyBorder="1" applyAlignment="1">
      <alignment horizontal="center" vertical="center" wrapText="1"/>
    </xf>
    <xf numFmtId="10" fontId="28" fillId="12" borderId="27" xfId="0" applyNumberFormat="1" applyFont="1" applyFill="1" applyBorder="1" applyAlignment="1">
      <alignment horizontal="center" vertical="center" wrapText="1"/>
    </xf>
    <xf numFmtId="10" fontId="26" fillId="9" borderId="27" xfId="0" applyNumberFormat="1" applyFont="1" applyFill="1" applyBorder="1" applyAlignment="1">
      <alignment horizontal="center" vertical="center" wrapText="1"/>
    </xf>
    <xf numFmtId="165" fontId="11" fillId="6" borderId="27" xfId="0" applyNumberFormat="1" applyFont="1" applyFill="1" applyBorder="1" applyAlignment="1">
      <alignment horizontal="center" vertical="center"/>
    </xf>
    <xf numFmtId="0" fontId="11" fillId="15" borderId="27" xfId="0" applyFont="1" applyFill="1" applyBorder="1" applyAlignment="1">
      <alignment horizontal="left" vertical="center" wrapText="1"/>
    </xf>
    <xf numFmtId="10" fontId="11" fillId="15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29" fillId="11" borderId="27" xfId="0" applyNumberFormat="1" applyFont="1" applyFill="1" applyBorder="1" applyAlignment="1">
      <alignment horizontal="center" vertical="center" wrapText="1"/>
    </xf>
    <xf numFmtId="168" fontId="12" fillId="13" borderId="27" xfId="0" applyNumberFormat="1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left" vertical="center" wrapText="1"/>
    </xf>
    <xf numFmtId="0" fontId="30" fillId="19" borderId="27" xfId="0" applyFont="1" applyFill="1" applyBorder="1" applyAlignment="1">
      <alignment vertical="center" wrapText="1"/>
    </xf>
    <xf numFmtId="165" fontId="30" fillId="19" borderId="27" xfId="0" applyNumberFormat="1" applyFont="1" applyFill="1" applyBorder="1" applyAlignment="1">
      <alignment horizontal="center" vertical="center" wrapText="1"/>
    </xf>
    <xf numFmtId="165" fontId="26" fillId="18" borderId="27" xfId="0" applyNumberFormat="1" applyFont="1" applyFill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165" fontId="31" fillId="0" borderId="27" xfId="0" applyNumberFormat="1" applyFont="1" applyBorder="1" applyAlignment="1">
      <alignment horizontal="right" vertical="center"/>
    </xf>
    <xf numFmtId="165" fontId="31" fillId="0" borderId="27" xfId="0" applyNumberFormat="1" applyFont="1" applyBorder="1" applyAlignment="1">
      <alignment horizontal="center" vertical="center"/>
    </xf>
    <xf numFmtId="0" fontId="7" fillId="11" borderId="27" xfId="0" applyFont="1" applyFill="1" applyBorder="1" applyAlignment="1">
      <alignment horizontal="left" vertical="center" wrapText="1"/>
    </xf>
    <xf numFmtId="0" fontId="7" fillId="11" borderId="27" xfId="0" applyFont="1" applyFill="1" applyBorder="1" applyAlignment="1">
      <alignment horizontal="left" vertical="center"/>
    </xf>
    <xf numFmtId="0" fontId="31" fillId="11" borderId="27" xfId="0" applyFont="1" applyFill="1" applyBorder="1" applyAlignment="1">
      <alignment vertical="center" wrapText="1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31" fillId="6" borderId="27" xfId="0" applyNumberFormat="1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horizontal="left"/>
    </xf>
    <xf numFmtId="0" fontId="11" fillId="11" borderId="27" xfId="0" applyFont="1" applyFill="1" applyBorder="1" applyAlignment="1">
      <alignment vertical="center" wrapText="1"/>
    </xf>
    <xf numFmtId="165" fontId="11" fillId="11" borderId="27" xfId="0" applyNumberFormat="1" applyFont="1" applyFill="1" applyBorder="1" applyAlignment="1">
      <alignment horizontal="center" vertical="center" wrapText="1"/>
    </xf>
    <xf numFmtId="165" fontId="32" fillId="0" borderId="27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left" vertical="center" wrapText="1"/>
    </xf>
    <xf numFmtId="165" fontId="11" fillId="18" borderId="27" xfId="0" applyNumberFormat="1" applyFont="1" applyFill="1" applyBorder="1" applyAlignment="1">
      <alignment horizontal="center" vertical="center" wrapText="1"/>
    </xf>
    <xf numFmtId="165" fontId="11" fillId="18" borderId="27" xfId="0" applyNumberFormat="1" applyFont="1" applyFill="1" applyBorder="1" applyAlignment="1">
      <alignment horizontal="center" vertical="center"/>
    </xf>
    <xf numFmtId="165" fontId="11" fillId="18" borderId="4" xfId="0" applyNumberFormat="1" applyFont="1" applyFill="1" applyBorder="1" applyAlignment="1">
      <alignment horizontal="center"/>
    </xf>
    <xf numFmtId="10" fontId="11" fillId="18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left" vertical="center" wrapText="1"/>
    </xf>
    <xf numFmtId="10" fontId="28" fillId="15" borderId="27" xfId="0" applyNumberFormat="1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vertical="center" wrapText="1"/>
    </xf>
    <xf numFmtId="164" fontId="26" fillId="15" borderId="27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2" borderId="27" xfId="0" applyFont="1" applyFill="1" applyBorder="1" applyAlignment="1">
      <alignment horizontal="center" vertical="center" wrapText="1"/>
    </xf>
    <xf numFmtId="0" fontId="28" fillId="12" borderId="27" xfId="0" applyFont="1" applyFill="1" applyBorder="1" applyAlignment="1">
      <alignment horizontal="left" vertical="center" wrapText="1"/>
    </xf>
    <xf numFmtId="0" fontId="28" fillId="12" borderId="27" xfId="0" applyFont="1" applyFill="1" applyBorder="1" applyAlignment="1">
      <alignment vertical="center" wrapText="1"/>
    </xf>
    <xf numFmtId="165" fontId="28" fillId="12" borderId="27" xfId="0" applyNumberFormat="1" applyFont="1" applyFill="1" applyBorder="1" applyAlignment="1">
      <alignment horizontal="center" vertical="center" wrapText="1"/>
    </xf>
    <xf numFmtId="165" fontId="28" fillId="13" borderId="27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13" fillId="0" borderId="27" xfId="0" applyNumberFormat="1" applyFont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165" fontId="33" fillId="11" borderId="27" xfId="0" applyNumberFormat="1" applyFont="1" applyFill="1" applyBorder="1" applyAlignment="1">
      <alignment horizontal="center" vertical="center" wrapText="1"/>
    </xf>
    <xf numFmtId="165" fontId="28" fillId="15" borderId="27" xfId="0" applyNumberFormat="1" applyFont="1" applyFill="1" applyBorder="1" applyAlignment="1">
      <alignment horizontal="center" vertical="center"/>
    </xf>
    <xf numFmtId="165" fontId="34" fillId="0" borderId="27" xfId="0" applyNumberFormat="1" applyFont="1" applyBorder="1" applyAlignment="1">
      <alignment horizontal="center" vertical="center"/>
    </xf>
    <xf numFmtId="0" fontId="28" fillId="12" borderId="27" xfId="0" applyFont="1" applyFill="1" applyBorder="1" applyAlignment="1">
      <alignment horizontal="center" vertical="center"/>
    </xf>
    <xf numFmtId="0" fontId="28" fillId="13" borderId="27" xfId="0" applyFont="1" applyFill="1" applyBorder="1" applyAlignment="1">
      <alignment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35" fillId="15" borderId="27" xfId="0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12" fillId="15" borderId="27" xfId="0" applyNumberFormat="1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left" vertical="center" wrapText="1"/>
    </xf>
    <xf numFmtId="0" fontId="28" fillId="9" borderId="27" xfId="0" applyFont="1" applyFill="1" applyBorder="1" applyAlignment="1">
      <alignment vertical="center" wrapText="1"/>
    </xf>
    <xf numFmtId="165" fontId="28" fillId="9" borderId="27" xfId="0" applyNumberFormat="1" applyFont="1" applyFill="1" applyBorder="1" applyAlignment="1">
      <alignment horizontal="center" vertical="center" wrapText="1"/>
    </xf>
    <xf numFmtId="10" fontId="28" fillId="9" borderId="27" xfId="0" applyNumberFormat="1" applyFont="1" applyFill="1" applyBorder="1" applyAlignment="1">
      <alignment horizontal="center" vertical="center" wrapText="1"/>
    </xf>
    <xf numFmtId="165" fontId="12" fillId="18" borderId="27" xfId="0" applyNumberFormat="1" applyFont="1" applyFill="1" applyBorder="1" applyAlignment="1">
      <alignment horizontal="center" vertical="center" wrapText="1"/>
    </xf>
    <xf numFmtId="165" fontId="37" fillId="0" borderId="27" xfId="0" applyNumberFormat="1" applyFont="1" applyBorder="1" applyAlignment="1">
      <alignment horizontal="center" vertical="center"/>
    </xf>
    <xf numFmtId="0" fontId="26" fillId="15" borderId="27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vertical="center" wrapText="1"/>
    </xf>
    <xf numFmtId="165" fontId="26" fillId="15" borderId="27" xfId="0" applyNumberFormat="1" applyFont="1" applyFill="1" applyBorder="1" applyAlignment="1">
      <alignment horizontal="center" vertical="center" wrapText="1"/>
    </xf>
    <xf numFmtId="10" fontId="26" fillId="15" borderId="27" xfId="0" applyNumberFormat="1" applyFont="1" applyFill="1" applyBorder="1" applyAlignment="1">
      <alignment horizontal="center" vertical="center" wrapText="1"/>
    </xf>
    <xf numFmtId="0" fontId="28" fillId="12" borderId="27" xfId="0" applyFont="1" applyFill="1" applyBorder="1" applyAlignment="1">
      <alignment vertical="center" wrapText="1"/>
    </xf>
    <xf numFmtId="165" fontId="35" fillId="13" borderId="27" xfId="0" applyNumberFormat="1" applyFont="1" applyFill="1" applyBorder="1" applyAlignment="1">
      <alignment horizontal="center" vertical="center"/>
    </xf>
    <xf numFmtId="10" fontId="28" fillId="12" borderId="27" xfId="0" applyNumberFormat="1" applyFont="1" applyFill="1" applyBorder="1" applyAlignment="1">
      <alignment horizontal="center" vertical="center"/>
    </xf>
    <xf numFmtId="165" fontId="12" fillId="18" borderId="27" xfId="0" applyNumberFormat="1" applyFont="1" applyFill="1" applyBorder="1" applyAlignment="1">
      <alignment horizontal="center" vertical="center"/>
    </xf>
    <xf numFmtId="165" fontId="38" fillId="6" borderId="27" xfId="0" applyNumberFormat="1" applyFont="1" applyFill="1" applyBorder="1" applyAlignment="1">
      <alignment horizontal="center" vertical="center"/>
    </xf>
    <xf numFmtId="165" fontId="12" fillId="11" borderId="27" xfId="0" applyNumberFormat="1" applyFont="1" applyFill="1" applyBorder="1" applyAlignment="1">
      <alignment horizontal="right" vertical="center" wrapText="1"/>
    </xf>
    <xf numFmtId="165" fontId="39" fillId="0" borderId="27" xfId="0" applyNumberFormat="1" applyFont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vertical="center" wrapText="1"/>
    </xf>
    <xf numFmtId="165" fontId="33" fillId="0" borderId="27" xfId="0" applyNumberFormat="1" applyFont="1" applyBorder="1" applyAlignment="1">
      <alignment horizontal="center" vertical="center"/>
    </xf>
    <xf numFmtId="0" fontId="28" fillId="15" borderId="27" xfId="0" applyFont="1" applyFill="1" applyBorder="1" applyAlignment="1">
      <alignment horizontal="center" vertical="center"/>
    </xf>
    <xf numFmtId="0" fontId="28" fillId="15" borderId="27" xfId="0" applyFont="1" applyFill="1" applyBorder="1" applyAlignment="1">
      <alignment horizontal="left" vertical="center" wrapText="1"/>
    </xf>
    <xf numFmtId="0" fontId="28" fillId="15" borderId="27" xfId="0" applyFont="1" applyFill="1" applyBorder="1" applyAlignment="1">
      <alignment vertical="center" wrapText="1"/>
    </xf>
    <xf numFmtId="165" fontId="28" fillId="15" borderId="27" xfId="0" applyNumberFormat="1" applyFont="1" applyFill="1" applyBorder="1" applyAlignment="1">
      <alignment horizontal="center" vertical="center" wrapText="1"/>
    </xf>
    <xf numFmtId="10" fontId="28" fillId="15" borderId="27" xfId="0" applyNumberFormat="1" applyFont="1" applyFill="1" applyBorder="1" applyAlignment="1">
      <alignment horizontal="center" vertical="center"/>
    </xf>
    <xf numFmtId="165" fontId="40" fillId="0" borderId="27" xfId="0" applyNumberFormat="1" applyFont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165" fontId="13" fillId="6" borderId="27" xfId="0" applyNumberFormat="1" applyFont="1" applyFill="1" applyBorder="1" applyAlignment="1">
      <alignment horizontal="center" vertical="center"/>
    </xf>
    <xf numFmtId="165" fontId="30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8" xfId="0" applyNumberFormat="1" applyFont="1" applyFill="1" applyBorder="1" applyAlignment="1">
      <alignment horizontal="right" vertical="center" wrapText="1"/>
    </xf>
    <xf numFmtId="169" fontId="11" fillId="20" borderId="28" xfId="0" applyNumberFormat="1" applyFont="1" applyFill="1" applyBorder="1" applyAlignment="1">
      <alignment horizontal="center" vertical="center" wrapText="1"/>
    </xf>
    <xf numFmtId="168" fontId="11" fillId="20" borderId="28" xfId="0" applyNumberFormat="1" applyFont="1" applyFill="1" applyBorder="1" applyAlignment="1">
      <alignment horizontal="center" vertical="center"/>
    </xf>
    <xf numFmtId="168" fontId="11" fillId="18" borderId="4" xfId="0" applyNumberFormat="1" applyFont="1" applyFill="1" applyBorder="1" applyAlignment="1">
      <alignment horizontal="center" vertical="center"/>
    </xf>
    <xf numFmtId="10" fontId="11" fillId="18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3" borderId="28" xfId="0" applyFont="1" applyFill="1" applyBorder="1" applyAlignment="1">
      <alignment horizontal="right" vertical="center"/>
    </xf>
    <xf numFmtId="164" fontId="11" fillId="13" borderId="28" xfId="0" applyNumberFormat="1" applyFont="1" applyFill="1" applyBorder="1" applyAlignment="1">
      <alignment horizontal="right" vertical="center"/>
    </xf>
    <xf numFmtId="0" fontId="11" fillId="22" borderId="28" xfId="0" applyFont="1" applyFill="1" applyBorder="1" applyAlignment="1">
      <alignment horizontal="center" vertical="center"/>
    </xf>
    <xf numFmtId="168" fontId="11" fillId="13" borderId="28" xfId="0" applyNumberFormat="1" applyFont="1" applyFill="1" applyBorder="1" applyAlignment="1">
      <alignment horizontal="center" vertical="center"/>
    </xf>
    <xf numFmtId="168" fontId="11" fillId="4" borderId="28" xfId="0" applyNumberFormat="1" applyFont="1" applyFill="1" applyBorder="1" applyAlignment="1">
      <alignment horizontal="center" vertical="center"/>
    </xf>
    <xf numFmtId="168" fontId="2" fillId="4" borderId="28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3" borderId="28" xfId="0" applyNumberFormat="1" applyFont="1" applyFill="1" applyBorder="1" applyAlignment="1">
      <alignment horizontal="right" vertical="center"/>
    </xf>
    <xf numFmtId="10" fontId="11" fillId="13" borderId="28" xfId="0" applyNumberFormat="1" applyFont="1" applyFill="1" applyBorder="1" applyAlignment="1">
      <alignment horizontal="center" vertical="center"/>
    </xf>
    <xf numFmtId="168" fontId="12" fillId="18" borderId="28" xfId="0" applyNumberFormat="1" applyFont="1" applyFill="1" applyBorder="1" applyAlignment="1">
      <alignment horizontal="center" vertical="center"/>
    </xf>
    <xf numFmtId="168" fontId="13" fillId="18" borderId="28" xfId="0" applyNumberFormat="1" applyFont="1" applyFill="1" applyBorder="1" applyAlignment="1">
      <alignment vertical="center"/>
    </xf>
    <xf numFmtId="171" fontId="13" fillId="18" borderId="28" xfId="0" applyNumberFormat="1" applyFont="1" applyFill="1" applyBorder="1" applyAlignment="1">
      <alignment horizontal="right" vertical="center"/>
    </xf>
    <xf numFmtId="168" fontId="11" fillId="13" borderId="28" xfId="0" applyNumberFormat="1" applyFont="1" applyFill="1" applyBorder="1"/>
    <xf numFmtId="168" fontId="2" fillId="4" borderId="28" xfId="0" applyNumberFormat="1" applyFont="1" applyFill="1" applyBorder="1" applyAlignment="1">
      <alignment vertical="center"/>
    </xf>
    <xf numFmtId="171" fontId="2" fillId="4" borderId="28" xfId="0" applyNumberFormat="1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vertical="center"/>
    </xf>
    <xf numFmtId="0" fontId="11" fillId="23" borderId="28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71" fontId="2" fillId="6" borderId="4" xfId="0" applyNumberFormat="1" applyFont="1" applyFill="1" applyBorder="1" applyAlignment="1">
      <alignment horizontal="right" vertical="center"/>
    </xf>
    <xf numFmtId="0" fontId="11" fillId="24" borderId="28" xfId="0" applyFont="1" applyFill="1" applyBorder="1" applyAlignment="1">
      <alignment horizontal="right" vertical="center"/>
    </xf>
    <xf numFmtId="164" fontId="11" fillId="24" borderId="28" xfId="0" applyNumberFormat="1" applyFont="1" applyFill="1" applyBorder="1" applyAlignment="1">
      <alignment horizontal="right" vertical="center"/>
    </xf>
    <xf numFmtId="10" fontId="11" fillId="24" borderId="28" xfId="0" applyNumberFormat="1" applyFont="1" applyFill="1" applyBorder="1" applyAlignment="1">
      <alignment horizontal="center" vertical="center"/>
    </xf>
    <xf numFmtId="168" fontId="11" fillId="24" borderId="28" xfId="0" applyNumberFormat="1" applyFont="1" applyFill="1" applyBorder="1" applyAlignment="1">
      <alignment horizontal="right" vertical="center"/>
    </xf>
    <xf numFmtId="168" fontId="2" fillId="6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168" fontId="11" fillId="2" borderId="28" xfId="0" applyNumberFormat="1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0" fontId="2" fillId="2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8" borderId="0" xfId="0" applyNumberFormat="1" applyFont="1" applyFill="1" applyAlignment="1">
      <alignment vertical="center"/>
    </xf>
    <xf numFmtId="0" fontId="12" fillId="18" borderId="0" xfId="0" applyFont="1" applyFill="1" applyAlignment="1">
      <alignment vertical="center"/>
    </xf>
    <xf numFmtId="0" fontId="13" fillId="18" borderId="0" xfId="0" applyFont="1" applyFill="1" applyAlignment="1">
      <alignment vertical="center"/>
    </xf>
    <xf numFmtId="0" fontId="13" fillId="6" borderId="4" xfId="0" applyFont="1" applyFill="1" applyBorder="1" applyAlignment="1">
      <alignment horizontal="left" vertical="center"/>
    </xf>
    <xf numFmtId="0" fontId="41" fillId="6" borderId="4" xfId="0" applyFont="1" applyFill="1" applyBorder="1" applyAlignment="1">
      <alignment vertical="center"/>
    </xf>
    <xf numFmtId="0" fontId="41" fillId="6" borderId="4" xfId="0" applyFont="1" applyFill="1" applyBorder="1" applyAlignment="1">
      <alignment horizontal="left" vertical="center"/>
    </xf>
    <xf numFmtId="168" fontId="12" fillId="18" borderId="4" xfId="0" applyNumberFormat="1" applyFont="1" applyFill="1" applyBorder="1" applyAlignment="1">
      <alignment vertical="center"/>
    </xf>
    <xf numFmtId="0" fontId="12" fillId="18" borderId="4" xfId="0" applyFont="1" applyFill="1" applyBorder="1" applyAlignment="1">
      <alignment vertical="center"/>
    </xf>
    <xf numFmtId="4" fontId="13" fillId="18" borderId="4" xfId="0" applyNumberFormat="1" applyFont="1" applyFill="1" applyBorder="1" applyAlignment="1">
      <alignment vertical="center"/>
    </xf>
    <xf numFmtId="4" fontId="13" fillId="18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165" fontId="12" fillId="18" borderId="4" xfId="0" applyNumberFormat="1" applyFont="1" applyFill="1" applyBorder="1" applyAlignment="1">
      <alignment vertical="center"/>
    </xf>
    <xf numFmtId="0" fontId="13" fillId="18" borderId="4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4" xfId="0" applyFont="1" applyFill="1" applyBorder="1"/>
    <xf numFmtId="0" fontId="7" fillId="25" borderId="4" xfId="0" applyFont="1" applyFill="1" applyBorder="1" applyAlignment="1">
      <alignment horizontal="left"/>
    </xf>
    <xf numFmtId="0" fontId="7" fillId="26" borderId="4" xfId="0" applyFont="1" applyFill="1" applyBorder="1"/>
    <xf numFmtId="4" fontId="7" fillId="26" borderId="4" xfId="0" applyNumberFormat="1" applyFont="1" applyFill="1" applyBorder="1"/>
    <xf numFmtId="165" fontId="7" fillId="18" borderId="27" xfId="0" applyNumberFormat="1" applyFont="1" applyFill="1" applyBorder="1"/>
    <xf numFmtId="168" fontId="13" fillId="18" borderId="28" xfId="0" applyNumberFormat="1" applyFont="1" applyFill="1" applyBorder="1" applyAlignment="1">
      <alignment vertical="center"/>
    </xf>
    <xf numFmtId="171" fontId="13" fillId="18" borderId="28" xfId="0" applyNumberFormat="1" applyFont="1" applyFill="1" applyBorder="1" applyAlignment="1">
      <alignment horizontal="right" vertical="center"/>
    </xf>
    <xf numFmtId="165" fontId="45" fillId="0" borderId="27" xfId="0" applyNumberFormat="1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165" fontId="7" fillId="18" borderId="27" xfId="0" applyNumberFormat="1" applyFont="1" applyFill="1" applyBorder="1" applyAlignment="1"/>
    <xf numFmtId="165" fontId="45" fillId="0" borderId="27" xfId="0" applyNumberFormat="1" applyFont="1" applyBorder="1" applyAlignment="1">
      <alignment horizontal="right"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12" fillId="8" borderId="27" xfId="0" applyNumberFormat="1" applyFont="1" applyFill="1" applyBorder="1" applyAlignment="1">
      <alignment horizontal="center" vertical="center"/>
    </xf>
    <xf numFmtId="165" fontId="12" fillId="24" borderId="27" xfId="0" applyNumberFormat="1" applyFont="1" applyFill="1" applyBorder="1" applyAlignment="1">
      <alignment horizontal="center" vertical="center"/>
    </xf>
    <xf numFmtId="0" fontId="46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/>
    </xf>
    <xf numFmtId="165" fontId="13" fillId="19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4" fontId="47" fillId="27" borderId="27" xfId="0" applyNumberFormat="1" applyFont="1" applyFill="1" applyBorder="1" applyAlignment="1">
      <alignment horizontal="center" vertical="center"/>
    </xf>
    <xf numFmtId="168" fontId="11" fillId="27" borderId="27" xfId="0" applyNumberFormat="1" applyFont="1" applyFill="1" applyBorder="1" applyAlignment="1">
      <alignment horizontal="center" vertical="center"/>
    </xf>
    <xf numFmtId="168" fontId="11" fillId="13" borderId="27" xfId="0" applyNumberFormat="1" applyFont="1" applyFill="1" applyBorder="1" applyAlignment="1">
      <alignment horizontal="center" vertical="center" wrapText="1"/>
    </xf>
    <xf numFmtId="168" fontId="47" fillId="27" borderId="27" xfId="0" applyNumberFormat="1" applyFont="1" applyFill="1" applyBorder="1" applyAlignment="1">
      <alignment horizontal="center" vertical="center" wrapText="1"/>
    </xf>
    <xf numFmtId="4" fontId="47" fillId="28" borderId="27" xfId="0" applyNumberFormat="1" applyFont="1" applyFill="1" applyBorder="1" applyAlignment="1">
      <alignment horizontal="center" vertical="center"/>
    </xf>
    <xf numFmtId="165" fontId="11" fillId="29" borderId="27" xfId="0" applyNumberFormat="1" applyFont="1" applyFill="1" applyBorder="1" applyAlignment="1">
      <alignment horizontal="center" vertical="center"/>
    </xf>
    <xf numFmtId="4" fontId="48" fillId="28" borderId="27" xfId="0" applyNumberFormat="1" applyFont="1" applyFill="1" applyBorder="1" applyAlignment="1">
      <alignment horizontal="center" vertical="center"/>
    </xf>
    <xf numFmtId="165" fontId="12" fillId="29" borderId="27" xfId="0" applyNumberFormat="1" applyFont="1" applyFill="1" applyBorder="1" applyAlignment="1">
      <alignment horizontal="center" vertical="center"/>
    </xf>
    <xf numFmtId="165" fontId="7" fillId="20" borderId="27" xfId="0" applyNumberFormat="1" applyFont="1" applyFill="1" applyBorder="1" applyAlignment="1">
      <alignment horizontal="right" vertical="center" wrapText="1"/>
    </xf>
    <xf numFmtId="0" fontId="18" fillId="11" borderId="27" xfId="0" applyFont="1" applyFill="1" applyBorder="1" applyAlignment="1">
      <alignment horizontal="left" vertical="center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7" fillId="20" borderId="27" xfId="0" applyNumberFormat="1" applyFont="1" applyFill="1" applyBorder="1" applyAlignment="1">
      <alignment horizontal="right" vertical="center" wrapText="1"/>
    </xf>
    <xf numFmtId="165" fontId="7" fillId="8" borderId="27" xfId="0" applyNumberFormat="1" applyFont="1" applyFill="1" applyBorder="1" applyAlignment="1">
      <alignment horizontal="right" vertical="center" wrapText="1"/>
    </xf>
    <xf numFmtId="165" fontId="4" fillId="8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7" fillId="31" borderId="27" xfId="0" applyNumberFormat="1" applyFont="1" applyFill="1" applyBorder="1" applyAlignment="1">
      <alignment horizontal="right" vertical="center" wrapText="1"/>
    </xf>
    <xf numFmtId="165" fontId="13" fillId="29" borderId="27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wrapText="1"/>
    </xf>
    <xf numFmtId="165" fontId="12" fillId="11" borderId="0" xfId="0" applyNumberFormat="1" applyFont="1" applyFill="1" applyAlignment="1">
      <alignment horizontal="center" vertical="center" wrapText="1"/>
    </xf>
    <xf numFmtId="165" fontId="28" fillId="12" borderId="27" xfId="0" applyNumberFormat="1" applyFont="1" applyFill="1" applyBorder="1" applyAlignment="1">
      <alignment horizontal="center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4" fontId="48" fillId="28" borderId="0" xfId="0" applyNumberFormat="1" applyFont="1" applyFill="1" applyAlignment="1">
      <alignment horizontal="center" vertical="center"/>
    </xf>
    <xf numFmtId="168" fontId="12" fillId="29" borderId="0" xfId="0" applyNumberFormat="1" applyFont="1" applyFill="1" applyAlignment="1">
      <alignment horizontal="center" vertical="center"/>
    </xf>
    <xf numFmtId="4" fontId="47" fillId="28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29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8" borderId="0" xfId="0" applyNumberFormat="1" applyFont="1" applyFill="1" applyAlignment="1">
      <alignment horizontal="center" vertical="center"/>
    </xf>
    <xf numFmtId="4" fontId="47" fillId="28" borderId="4" xfId="0" applyNumberFormat="1" applyFont="1" applyFill="1" applyBorder="1" applyAlignment="1">
      <alignment horizontal="center" vertical="center"/>
    </xf>
    <xf numFmtId="168" fontId="11" fillId="29" borderId="4" xfId="0" applyNumberFormat="1" applyFont="1" applyFill="1" applyBorder="1" applyAlignment="1">
      <alignment horizontal="center" vertical="center"/>
    </xf>
    <xf numFmtId="4" fontId="48" fillId="28" borderId="0" xfId="0" applyNumberFormat="1" applyFont="1" applyFill="1" applyAlignment="1">
      <alignment vertical="center"/>
    </xf>
    <xf numFmtId="0" fontId="13" fillId="29" borderId="0" xfId="0" applyFont="1" applyFill="1" applyAlignment="1">
      <alignment vertical="center"/>
    </xf>
    <xf numFmtId="4" fontId="49" fillId="28" borderId="0" xfId="0" applyNumberFormat="1" applyFont="1" applyFill="1"/>
    <xf numFmtId="0" fontId="1" fillId="29" borderId="0" xfId="0" applyFont="1" applyFill="1"/>
    <xf numFmtId="0" fontId="7" fillId="32" borderId="4" xfId="0" applyFont="1" applyFill="1" applyBorder="1"/>
    <xf numFmtId="0" fontId="7" fillId="0" borderId="0" xfId="0" applyFont="1" applyAlignment="1">
      <alignment horizontal="center"/>
    </xf>
    <xf numFmtId="0" fontId="4" fillId="33" borderId="4" xfId="0" applyFont="1" applyFill="1" applyBorder="1"/>
    <xf numFmtId="0" fontId="50" fillId="33" borderId="4" xfId="0" applyFont="1" applyFill="1" applyBorder="1"/>
    <xf numFmtId="0" fontId="16" fillId="18" borderId="4" xfId="0" applyFont="1" applyFill="1" applyBorder="1" applyAlignment="1">
      <alignment horizontal="center"/>
    </xf>
    <xf numFmtId="0" fontId="5" fillId="33" borderId="4" xfId="0" applyFont="1" applyFill="1" applyBorder="1"/>
    <xf numFmtId="164" fontId="5" fillId="33" borderId="4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3" borderId="4" xfId="0" applyFont="1" applyFill="1" applyBorder="1"/>
    <xf numFmtId="164" fontId="2" fillId="33" borderId="4" xfId="0" applyNumberFormat="1" applyFont="1" applyFill="1" applyBorder="1" applyAlignment="1">
      <alignment horizontal="right"/>
    </xf>
    <xf numFmtId="0" fontId="4" fillId="33" borderId="33" xfId="0" applyFont="1" applyFill="1" applyBorder="1"/>
    <xf numFmtId="165" fontId="5" fillId="32" borderId="34" xfId="0" applyNumberFormat="1" applyFont="1" applyFill="1" applyBorder="1" applyAlignment="1">
      <alignment horizontal="center"/>
    </xf>
    <xf numFmtId="0" fontId="16" fillId="33" borderId="4" xfId="0" applyFont="1" applyFill="1" applyBorder="1" applyAlignment="1">
      <alignment horizontal="center"/>
    </xf>
    <xf numFmtId="165" fontId="16" fillId="32" borderId="34" xfId="0" applyNumberFormat="1" applyFont="1" applyFill="1" applyBorder="1" applyAlignment="1">
      <alignment horizontal="center"/>
    </xf>
    <xf numFmtId="168" fontId="16" fillId="33" borderId="4" xfId="0" applyNumberFormat="1" applyFont="1" applyFill="1" applyBorder="1"/>
    <xf numFmtId="165" fontId="16" fillId="33" borderId="4" xfId="0" applyNumberFormat="1" applyFont="1" applyFill="1" applyBorder="1"/>
    <xf numFmtId="0" fontId="5" fillId="33" borderId="4" xfId="0" applyFont="1" applyFill="1" applyBorder="1" applyAlignment="1">
      <alignment horizontal="left"/>
    </xf>
    <xf numFmtId="0" fontId="2" fillId="33" borderId="4" xfId="0" applyFont="1" applyFill="1" applyBorder="1" applyAlignment="1">
      <alignment horizontal="left"/>
    </xf>
    <xf numFmtId="10" fontId="7" fillId="0" borderId="0" xfId="0" applyNumberFormat="1" applyFont="1"/>
    <xf numFmtId="0" fontId="13" fillId="33" borderId="34" xfId="0" applyFont="1" applyFill="1" applyBorder="1"/>
    <xf numFmtId="165" fontId="13" fillId="33" borderId="34" xfId="0" applyNumberFormat="1" applyFont="1" applyFill="1" applyBorder="1"/>
    <xf numFmtId="9" fontId="13" fillId="33" borderId="34" xfId="0" applyNumberFormat="1" applyFont="1" applyFill="1" applyBorder="1" applyAlignment="1">
      <alignment horizontal="center"/>
    </xf>
    <xf numFmtId="0" fontId="50" fillId="33" borderId="34" xfId="0" applyFont="1" applyFill="1" applyBorder="1"/>
    <xf numFmtId="165" fontId="50" fillId="33" borderId="34" xfId="0" applyNumberFormat="1" applyFont="1" applyFill="1" applyBorder="1"/>
    <xf numFmtId="0" fontId="16" fillId="33" borderId="4" xfId="0" applyFont="1" applyFill="1" applyBorder="1"/>
    <xf numFmtId="0" fontId="2" fillId="32" borderId="4" xfId="0" applyFont="1" applyFill="1" applyBorder="1" applyAlignment="1">
      <alignment horizontal="left"/>
    </xf>
    <xf numFmtId="164" fontId="2" fillId="32" borderId="4" xfId="0" applyNumberFormat="1" applyFont="1" applyFill="1" applyBorder="1" applyAlignment="1">
      <alignment horizontal="right"/>
    </xf>
    <xf numFmtId="168" fontId="2" fillId="34" borderId="4" xfId="0" applyNumberFormat="1" applyFont="1" applyFill="1" applyBorder="1" applyAlignment="1">
      <alignment horizontal="right"/>
    </xf>
    <xf numFmtId="164" fontId="2" fillId="34" borderId="4" xfId="0" applyNumberFormat="1" applyFont="1" applyFill="1" applyBorder="1" applyAlignment="1">
      <alignment horizontal="right"/>
    </xf>
    <xf numFmtId="0" fontId="5" fillId="18" borderId="4" xfId="0" applyFont="1" applyFill="1" applyBorder="1"/>
    <xf numFmtId="167" fontId="5" fillId="18" borderId="4" xfId="0" applyNumberFormat="1" applyFont="1" applyFill="1" applyBorder="1"/>
    <xf numFmtId="164" fontId="5" fillId="18" borderId="4" xfId="0" applyNumberFormat="1" applyFont="1" applyFill="1" applyBorder="1" applyAlignment="1">
      <alignment horizontal="right"/>
    </xf>
    <xf numFmtId="165" fontId="16" fillId="8" borderId="4" xfId="0" applyNumberFormat="1" applyFont="1" applyFill="1" applyBorder="1"/>
    <xf numFmtId="165" fontId="4" fillId="33" borderId="4" xfId="0" applyNumberFormat="1" applyFont="1" applyFill="1" applyBorder="1"/>
    <xf numFmtId="165" fontId="4" fillId="33" borderId="4" xfId="0" applyNumberFormat="1" applyFont="1" applyFill="1" applyBorder="1" applyAlignment="1">
      <alignment horizontal="center"/>
    </xf>
    <xf numFmtId="0" fontId="13" fillId="0" borderId="34" xfId="0" applyFont="1" applyBorder="1"/>
    <xf numFmtId="165" fontId="13" fillId="0" borderId="34" xfId="0" applyNumberFormat="1" applyFont="1" applyBorder="1"/>
    <xf numFmtId="0" fontId="51" fillId="33" borderId="4" xfId="0" applyFont="1" applyFill="1" applyBorder="1"/>
    <xf numFmtId="0" fontId="51" fillId="33" borderId="4" xfId="0" applyFont="1" applyFill="1" applyBorder="1" applyAlignment="1">
      <alignment horizontal="right"/>
    </xf>
    <xf numFmtId="164" fontId="5" fillId="33" borderId="4" xfId="0" applyNumberFormat="1" applyFont="1" applyFill="1" applyBorder="1"/>
    <xf numFmtId="164" fontId="51" fillId="33" borderId="4" xfId="0" applyNumberFormat="1" applyFont="1" applyFill="1" applyBorder="1"/>
    <xf numFmtId="168" fontId="51" fillId="33" borderId="4" xfId="0" applyNumberFormat="1" applyFont="1" applyFill="1" applyBorder="1"/>
    <xf numFmtId="0" fontId="2" fillId="33" borderId="4" xfId="0" applyFont="1" applyFill="1" applyBorder="1" applyAlignment="1">
      <alignment horizontal="center"/>
    </xf>
    <xf numFmtId="0" fontId="12" fillId="0" borderId="0" xfId="0" applyFont="1"/>
    <xf numFmtId="168" fontId="5" fillId="33" borderId="4" xfId="0" applyNumberFormat="1" applyFont="1" applyFill="1" applyBorder="1"/>
    <xf numFmtId="164" fontId="2" fillId="33" borderId="4" xfId="0" applyNumberFormat="1" applyFont="1" applyFill="1" applyBorder="1"/>
    <xf numFmtId="171" fontId="51" fillId="33" borderId="4" xfId="0" applyNumberFormat="1" applyFont="1" applyFill="1" applyBorder="1"/>
    <xf numFmtId="168" fontId="2" fillId="33" borderId="4" xfId="0" applyNumberFormat="1" applyFont="1" applyFill="1" applyBorder="1"/>
    <xf numFmtId="164" fontId="4" fillId="18" borderId="4" xfId="0" applyNumberFormat="1" applyFont="1" applyFill="1" applyBorder="1"/>
    <xf numFmtId="164" fontId="13" fillId="18" borderId="4" xfId="0" applyNumberFormat="1" applyFont="1" applyFill="1" applyBorder="1"/>
    <xf numFmtId="0" fontId="2" fillId="5" borderId="4" xfId="0" applyFont="1" applyFill="1" applyBorder="1"/>
    <xf numFmtId="168" fontId="2" fillId="5" borderId="4" xfId="0" applyNumberFormat="1" applyFont="1" applyFill="1" applyBorder="1"/>
    <xf numFmtId="164" fontId="2" fillId="5" borderId="4" xfId="0" applyNumberFormat="1" applyFont="1" applyFill="1" applyBorder="1"/>
    <xf numFmtId="0" fontId="16" fillId="33" borderId="39" xfId="0" applyFont="1" applyFill="1" applyBorder="1"/>
    <xf numFmtId="165" fontId="16" fillId="33" borderId="39" xfId="0" applyNumberFormat="1" applyFont="1" applyFill="1" applyBorder="1"/>
    <xf numFmtId="0" fontId="52" fillId="33" borderId="39" xfId="0" applyFont="1" applyFill="1" applyBorder="1"/>
    <xf numFmtId="165" fontId="52" fillId="33" borderId="39" xfId="0" applyNumberFormat="1" applyFont="1" applyFill="1" applyBorder="1"/>
    <xf numFmtId="165" fontId="52" fillId="33" borderId="4" xfId="0" applyNumberFormat="1" applyFont="1" applyFill="1" applyBorder="1"/>
    <xf numFmtId="0" fontId="13" fillId="33" borderId="4" xfId="0" applyFont="1" applyFill="1" applyBorder="1"/>
    <xf numFmtId="165" fontId="13" fillId="33" borderId="4" xfId="0" applyNumberFormat="1" applyFont="1" applyFill="1" applyBorder="1"/>
    <xf numFmtId="9" fontId="13" fillId="33" borderId="4" xfId="0" applyNumberFormat="1" applyFont="1" applyFill="1" applyBorder="1" applyAlignment="1">
      <alignment horizontal="center"/>
    </xf>
    <xf numFmtId="164" fontId="16" fillId="33" borderId="4" xfId="0" applyNumberFormat="1" applyFont="1" applyFill="1" applyBorder="1" applyAlignment="1">
      <alignment horizontal="right"/>
    </xf>
    <xf numFmtId="0" fontId="16" fillId="33" borderId="42" xfId="0" applyFont="1" applyFill="1" applyBorder="1" applyAlignment="1">
      <alignment horizontal="left"/>
    </xf>
    <xf numFmtId="164" fontId="16" fillId="33" borderId="42" xfId="0" applyNumberFormat="1" applyFont="1" applyFill="1" applyBorder="1" applyAlignment="1">
      <alignment horizontal="right"/>
    </xf>
    <xf numFmtId="0" fontId="53" fillId="33" borderId="43" xfId="0" applyFont="1" applyFill="1" applyBorder="1" applyAlignment="1">
      <alignment horizontal="center"/>
    </xf>
    <xf numFmtId="164" fontId="53" fillId="18" borderId="4" xfId="0" applyNumberFormat="1" applyFont="1" applyFill="1" applyBorder="1" applyAlignment="1">
      <alignment horizontal="center"/>
    </xf>
    <xf numFmtId="0" fontId="53" fillId="33" borderId="42" xfId="0" applyFont="1" applyFill="1" applyBorder="1" applyAlignment="1">
      <alignment horizontal="left"/>
    </xf>
    <xf numFmtId="165" fontId="53" fillId="33" borderId="42" xfId="0" applyNumberFormat="1" applyFont="1" applyFill="1" applyBorder="1" applyAlignment="1">
      <alignment horizontal="right"/>
    </xf>
    <xf numFmtId="164" fontId="53" fillId="33" borderId="42" xfId="0" applyNumberFormat="1" applyFont="1" applyFill="1" applyBorder="1" applyAlignment="1">
      <alignment horizontal="center"/>
    </xf>
    <xf numFmtId="0" fontId="16" fillId="33" borderId="4" xfId="0" applyFont="1" applyFill="1" applyBorder="1" applyAlignment="1">
      <alignment horizontal="left"/>
    </xf>
    <xf numFmtId="164" fontId="16" fillId="8" borderId="4" xfId="0" applyNumberFormat="1" applyFont="1" applyFill="1" applyBorder="1" applyAlignment="1">
      <alignment horizontal="right"/>
    </xf>
    <xf numFmtId="0" fontId="53" fillId="33" borderId="4" xfId="0" applyFont="1" applyFill="1" applyBorder="1" applyAlignment="1">
      <alignment horizontal="left"/>
    </xf>
    <xf numFmtId="165" fontId="53" fillId="8" borderId="4" xfId="0" applyNumberFormat="1" applyFont="1" applyFill="1" applyBorder="1" applyAlignment="1">
      <alignment horizontal="right"/>
    </xf>
    <xf numFmtId="164" fontId="53" fillId="33" borderId="4" xfId="0" applyNumberFormat="1" applyFont="1" applyFill="1" applyBorder="1" applyAlignment="1">
      <alignment horizontal="left"/>
    </xf>
    <xf numFmtId="165" fontId="53" fillId="8" borderId="42" xfId="0" applyNumberFormat="1" applyFont="1" applyFill="1" applyBorder="1" applyAlignment="1">
      <alignment horizontal="right"/>
    </xf>
    <xf numFmtId="0" fontId="55" fillId="33" borderId="4" xfId="0" applyFont="1" applyFill="1" applyBorder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/>
    <xf numFmtId="164" fontId="1" fillId="0" borderId="0" xfId="0" applyNumberFormat="1" applyFont="1"/>
    <xf numFmtId="165" fontId="1" fillId="0" borderId="0" xfId="0" applyNumberFormat="1" applyFont="1"/>
    <xf numFmtId="168" fontId="1" fillId="0" borderId="0" xfId="0" applyNumberFormat="1" applyFont="1"/>
    <xf numFmtId="0" fontId="56" fillId="0" borderId="0" xfId="0" applyFont="1" applyAlignment="1"/>
    <xf numFmtId="0" fontId="56" fillId="0" borderId="0" xfId="0" applyFont="1"/>
    <xf numFmtId="0" fontId="0" fillId="0" borderId="0" xfId="0" applyFont="1" applyAlignment="1"/>
    <xf numFmtId="164" fontId="0" fillId="0" borderId="0" xfId="0" applyNumberFormat="1" applyFont="1" applyAlignment="1">
      <alignment horizontal="right"/>
    </xf>
    <xf numFmtId="0" fontId="57" fillId="0" borderId="0" xfId="0" applyFont="1" applyAlignment="1"/>
    <xf numFmtId="0" fontId="58" fillId="0" borderId="0" xfId="0" applyFont="1"/>
    <xf numFmtId="0" fontId="59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0" fontId="8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9" fillId="9" borderId="18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164" fontId="9" fillId="9" borderId="19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9" fillId="10" borderId="19" xfId="0" applyFont="1" applyFill="1" applyBorder="1" applyAlignment="1">
      <alignment vertical="center"/>
    </xf>
    <xf numFmtId="168" fontId="9" fillId="10" borderId="19" xfId="0" applyNumberFormat="1" applyFont="1" applyFill="1" applyBorder="1" applyAlignment="1">
      <alignment horizontal="left" vertical="center"/>
    </xf>
    <xf numFmtId="168" fontId="11" fillId="16" borderId="24" xfId="0" applyNumberFormat="1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168" fontId="11" fillId="20" borderId="29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168" fontId="11" fillId="21" borderId="29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12" borderId="24" xfId="0" applyFont="1" applyFill="1" applyBorder="1" applyAlignment="1">
      <alignment horizontal="center" vertical="center"/>
    </xf>
    <xf numFmtId="0" fontId="11" fillId="13" borderId="24" xfId="0" applyFont="1" applyFill="1" applyBorder="1" applyAlignment="1">
      <alignment horizontal="center" vertical="center" wrapText="1"/>
    </xf>
    <xf numFmtId="168" fontId="11" fillId="14" borderId="24" xfId="0" applyNumberFormat="1" applyFont="1" applyFill="1" applyBorder="1" applyAlignment="1">
      <alignment horizontal="center" vertical="center"/>
    </xf>
    <xf numFmtId="168" fontId="11" fillId="15" borderId="24" xfId="0" applyNumberFormat="1" applyFont="1" applyFill="1" applyBorder="1" applyAlignment="1">
      <alignment horizontal="center" vertical="center"/>
    </xf>
    <xf numFmtId="168" fontId="11" fillId="12" borderId="24" xfId="0" applyNumberFormat="1" applyFont="1" applyFill="1" applyBorder="1" applyAlignment="1">
      <alignment horizontal="center" vertical="center" wrapText="1"/>
    </xf>
    <xf numFmtId="168" fontId="11" fillId="9" borderId="24" xfId="0" applyNumberFormat="1" applyFont="1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/>
    </xf>
    <xf numFmtId="0" fontId="16" fillId="33" borderId="1" xfId="0" applyFont="1" applyFill="1" applyBorder="1" applyAlignment="1">
      <alignment horizontal="center"/>
    </xf>
    <xf numFmtId="0" fontId="16" fillId="33" borderId="32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wrapText="1"/>
    </xf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54" fillId="33" borderId="35" xfId="0" applyFont="1" applyFill="1" applyBorder="1" applyAlignment="1">
      <alignment horizontal="center"/>
    </xf>
    <xf numFmtId="0" fontId="3" fillId="0" borderId="40" xfId="0" applyFont="1" applyBorder="1"/>
    <xf numFmtId="0" fontId="3" fillId="0" borderId="41" xfId="0" applyFont="1" applyBorder="1"/>
    <xf numFmtId="0" fontId="55" fillId="33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3" fillId="33" borderId="35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wrapText="1"/>
    </xf>
  </cellXfs>
  <cellStyles count="1">
    <cellStyle name="Normal" xfId="0" builtinId="0"/>
  </cellStyles>
  <dxfs count="15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661248"/>
        <c:axId val="176663168"/>
      </c:barChart>
      <c:catAx>
        <c:axId val="176661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663168"/>
        <c:crosses val="autoZero"/>
        <c:auto val="1"/>
        <c:lblAlgn val="ctr"/>
        <c:lblOffset val="100"/>
        <c:noMultiLvlLbl val="1"/>
      </c:catAx>
      <c:valAx>
        <c:axId val="1766631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66124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568256"/>
        <c:axId val="181570176"/>
      </c:barChart>
      <c:catAx>
        <c:axId val="18156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570176"/>
        <c:crosses val="autoZero"/>
        <c:auto val="1"/>
        <c:lblAlgn val="ctr"/>
        <c:lblOffset val="100"/>
        <c:noMultiLvlLbl val="1"/>
      </c:catAx>
      <c:valAx>
        <c:axId val="1815701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56825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2022'!$C$30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2022'!$B$31:$B$41</c:f>
              <c:strCache>
                <c:ptCount val="9"/>
                <c:pt idx="0">
                  <c:v>DIÁRIAS</c:v>
                </c:pt>
                <c:pt idx="1">
                  <c:v>BOLSAS</c:v>
                </c:pt>
                <c:pt idx="2">
                  <c:v>ALIMENTAÇÃO</c:v>
                </c:pt>
                <c:pt idx="3">
                  <c:v>AQUISIÇÃO DE LIVROS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2022'!$C$31:$C$41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2022'!$D$30</c:f>
              <c:strCache>
                <c:ptCount val="1"/>
              </c:strCache>
            </c:strRef>
          </c:tx>
          <c:invertIfNegative val="1"/>
          <c:cat>
            <c:strRef>
              <c:f>'Gráficos 2022'!$B$31:$B$41</c:f>
              <c:strCache>
                <c:ptCount val="9"/>
                <c:pt idx="0">
                  <c:v>DIÁRIAS</c:v>
                </c:pt>
                <c:pt idx="1">
                  <c:v>BOLSAS</c:v>
                </c:pt>
                <c:pt idx="2">
                  <c:v>ALIMENTAÇÃO</c:v>
                </c:pt>
                <c:pt idx="3">
                  <c:v>AQUISIÇÃO DE LIVROS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2022'!$D$31:$D$41</c:f>
              <c:numCache>
                <c:formatCode>[$R$ -416]#,##0.00</c:formatCode>
                <c:ptCount val="11"/>
                <c:pt idx="0">
                  <c:v>16808</c:v>
                </c:pt>
                <c:pt idx="1">
                  <c:v>243403</c:v>
                </c:pt>
                <c:pt idx="2">
                  <c:v>282858.71999999997</c:v>
                </c:pt>
                <c:pt idx="3">
                  <c:v>4906.54</c:v>
                </c:pt>
                <c:pt idx="4">
                  <c:v>54518.57</c:v>
                </c:pt>
                <c:pt idx="5">
                  <c:v>1160519.74</c:v>
                </c:pt>
                <c:pt idx="6">
                  <c:v>5873.76</c:v>
                </c:pt>
                <c:pt idx="7">
                  <c:v>100689.05</c:v>
                </c:pt>
                <c:pt idx="8">
                  <c:v>18072.599999999999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52416"/>
        <c:axId val="181854592"/>
      </c:barChart>
      <c:catAx>
        <c:axId val="1818524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854592"/>
        <c:crosses val="autoZero"/>
        <c:auto val="1"/>
        <c:lblAlgn val="ctr"/>
        <c:lblOffset val="100"/>
        <c:noMultiLvlLbl val="1"/>
      </c:catAx>
      <c:valAx>
        <c:axId val="18185459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852416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lang="pt-BR" b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2022'!$C$60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2022'!$B$61:$B$64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2022'!$C$61:$C$64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2022'!$D$60</c:f>
              <c:strCache>
                <c:ptCount val="1"/>
              </c:strCache>
            </c:strRef>
          </c:tx>
          <c:invertIfNegative val="1"/>
          <c:cat>
            <c:strRef>
              <c:f>'Gráficos 2022'!$B$61:$B$64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2022'!$D$61:$D$64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232384"/>
        <c:axId val="183382016"/>
      </c:barChart>
      <c:catAx>
        <c:axId val="18323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183382016"/>
        <c:crosses val="autoZero"/>
        <c:auto val="1"/>
        <c:lblAlgn val="ctr"/>
        <c:lblOffset val="100"/>
        <c:noMultiLvlLbl val="1"/>
      </c:catAx>
      <c:valAx>
        <c:axId val="1833820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18323238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2022'!$C$4:$C$6</c:f>
              <c:numCache>
                <c:formatCode>_-"R$"\ * #,##0.00_-;\-"R$"\ * #,##0.00_-;_-"R$"\ * "-"??_-;_-@</c:formatCode>
                <c:ptCount val="3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2022'!$D$4:$D$6</c:f>
              <c:numCache>
                <c:formatCode>[$R$-416]\ #,##0.00;[Red]\-[$R$-416]\ #,##0.00</c:formatCode>
                <c:ptCount val="3"/>
                <c:pt idx="0" formatCode="[$R$ -416]#,##0.00">
                  <c:v>2201609.0499999998</c:v>
                </c:pt>
                <c:pt idx="1">
                  <c:v>84032</c:v>
                </c:pt>
                <c:pt idx="2" formatCode="[$R$ -416]#,##0.00">
                  <c:v>487262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421184"/>
        <c:axId val="183431552"/>
      </c:barChart>
      <c:catAx>
        <c:axId val="18342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3431552"/>
        <c:crosses val="autoZero"/>
        <c:auto val="1"/>
        <c:lblAlgn val="ctr"/>
        <c:lblOffset val="100"/>
        <c:noMultiLvlLbl val="1"/>
      </c:catAx>
      <c:valAx>
        <c:axId val="1834315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342118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316080459338105E-2"/>
                  <c:y val="0.1633262644419252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2022'!$C$4:$C$6</c:f>
              <c:numCache>
                <c:formatCode>_-"R$"\ * #,##0.00_-;\-"R$"\ * #,##0.00_-;_-"R$"\ * "-"??_-;_-@</c:formatCode>
                <c:ptCount val="3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-1.5491966549125121E-2"/>
                  <c:y val="3.8026036307042916E-3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4035529839752375"/>
                  <c:y val="0.16175912106803697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2172299619743158"/>
                  <c:y val="0.12389122434724606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2022'!$D$4:$D$6</c:f>
              <c:numCache>
                <c:formatCode>[$R$-416]\ #,##0.00;[Red]\-[$R$-416]\ #,##0.00</c:formatCode>
                <c:ptCount val="3"/>
                <c:pt idx="0" formatCode="[$R$ -416]#,##0.00">
                  <c:v>2201609.0499999998</c:v>
                </c:pt>
                <c:pt idx="1">
                  <c:v>84032</c:v>
                </c:pt>
                <c:pt idx="2" formatCode="[$R$ -416]#,##0.00">
                  <c:v>487262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3.9885602275467572E-2"/>
                  <c:y val="4.7298585473492152E-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32037178697655011"/>
                  <c:y val="0.13181507037950727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2022'!$E$4:$E$6</c:f>
              <c:numCache>
                <c:formatCode>General</c:formatCode>
                <c:ptCount val="3"/>
                <c:pt idx="0" formatCode="[$R$ -416]#,##0.00">
                  <c:v>1473236.26</c:v>
                </c:pt>
                <c:pt idx="2" formatCode="[$R$ -416]#,##0.00">
                  <c:v>487261.72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921536"/>
        <c:axId val="185923456"/>
      </c:barChart>
      <c:catAx>
        <c:axId val="18592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5923456"/>
        <c:crosses val="autoZero"/>
        <c:auto val="1"/>
        <c:lblAlgn val="ctr"/>
        <c:lblOffset val="100"/>
        <c:noMultiLvlLbl val="1"/>
      </c:catAx>
      <c:valAx>
        <c:axId val="1859234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592153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sz="1200" b="1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2022'!$E$61:$E$62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2022'!$F$61:$F$62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1856394.87</c:v>
                </c:pt>
                <c:pt idx="1">
                  <c:v>609615.6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150400"/>
        <c:axId val="176156672"/>
      </c:barChart>
      <c:catAx>
        <c:axId val="17615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156672"/>
        <c:crosses val="autoZero"/>
        <c:auto val="1"/>
        <c:lblAlgn val="ctr"/>
        <c:lblOffset val="100"/>
        <c:noMultiLvlLbl val="1"/>
      </c:catAx>
      <c:valAx>
        <c:axId val="1761566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15040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pt-BR"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'!$O$33:$O$34</c:f>
              <c:strCache>
                <c:ptCount val="1"/>
                <c:pt idx="0">
                  <c:v>ORÇAMENTO PLANEJADO X ORÇAMENTO LIBERADO (POR MÊS) LIBERADO</c:v>
                </c:pt>
              </c:strCache>
            </c:strRef>
          </c:tx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'!$O$35:$O$46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251264"/>
        <c:axId val="176253184"/>
      </c:barChart>
      <c:catAx>
        <c:axId val="17625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253184"/>
        <c:crosses val="autoZero"/>
        <c:auto val="1"/>
        <c:lblAlgn val="ctr"/>
        <c:lblOffset val="100"/>
        <c:noMultiLvlLbl val="1"/>
      </c:catAx>
      <c:valAx>
        <c:axId val="1762531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2512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278144"/>
        <c:axId val="176288512"/>
      </c:barChart>
      <c:catAx>
        <c:axId val="17627814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288512"/>
        <c:crosses val="autoZero"/>
        <c:auto val="1"/>
        <c:lblAlgn val="ctr"/>
        <c:lblOffset val="100"/>
        <c:noMultiLvlLbl val="1"/>
      </c:catAx>
      <c:valAx>
        <c:axId val="17628851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27814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pt-BR"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2038350</xdr:colOff>
      <xdr:row>14</xdr:row>
      <xdr:rowOff>171450</xdr:rowOff>
    </xdr:from>
    <xdr:ext cx="638175" cy="485775"/>
    <xdr:sp macro="" textlink="">
      <xdr:nvSpPr>
        <xdr:cNvPr id="3" name="Shape 3"/>
        <xdr:cNvSpPr txBox="1"/>
      </xdr:nvSpPr>
      <xdr:spPr>
        <a:xfrm>
          <a:off x="5026913" y="3541875"/>
          <a:ext cx="6381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981075</xdr:colOff>
      <xdr:row>14</xdr:row>
      <xdr:rowOff>161925</xdr:rowOff>
    </xdr:from>
    <xdr:ext cx="723900" cy="390525"/>
    <xdr:sp macro="" textlink="">
      <xdr:nvSpPr>
        <xdr:cNvPr id="4" name="Shape 4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2000250</xdr:colOff>
      <xdr:row>14</xdr:row>
      <xdr:rowOff>66675</xdr:rowOff>
    </xdr:from>
    <xdr:ext cx="638175" cy="533400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952500</xdr:colOff>
      <xdr:row>14</xdr:row>
      <xdr:rowOff>85725</xdr:rowOff>
    </xdr:from>
    <xdr:ext cx="723900" cy="390525"/>
    <xdr:sp macro="" textlink="">
      <xdr:nvSpPr>
        <xdr:cNvPr id="6" name="Shape 6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2714625</xdr:colOff>
      <xdr:row>71</xdr:row>
      <xdr:rowOff>47625</xdr:rowOff>
    </xdr:from>
    <xdr:ext cx="666750" cy="295275"/>
    <xdr:sp macro="" textlink="">
      <xdr:nvSpPr>
        <xdr:cNvPr id="7" name="Shape 7"/>
        <xdr:cNvSpPr txBox="1"/>
      </xdr:nvSpPr>
      <xdr:spPr>
        <a:xfrm>
          <a:off x="5017388" y="3632363"/>
          <a:ext cx="6572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2190750</xdr:colOff>
      <xdr:row>75</xdr:row>
      <xdr:rowOff>180975</xdr:rowOff>
    </xdr:from>
    <xdr:ext cx="514350" cy="257175"/>
    <xdr:sp macro="" textlink="">
      <xdr:nvSpPr>
        <xdr:cNvPr id="8" name="Shape 8"/>
        <xdr:cNvSpPr txBox="1"/>
      </xdr:nvSpPr>
      <xdr:spPr>
        <a:xfrm>
          <a:off x="5088825" y="3656175"/>
          <a:ext cx="514350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2209800</xdr:colOff>
      <xdr:row>79</xdr:row>
      <xdr:rowOff>95250</xdr:rowOff>
    </xdr:from>
    <xdr:ext cx="514350" cy="276225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19</xdr:row>
      <xdr:rowOff>38100</xdr:rowOff>
    </xdr:from>
    <xdr:ext cx="466725" cy="209550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13</xdr:row>
      <xdr:rowOff>19050</xdr:rowOff>
    </xdr:from>
    <xdr:ext cx="466725" cy="209550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2152650</xdr:colOff>
      <xdr:row>13</xdr:row>
      <xdr:rowOff>66675</xdr:rowOff>
    </xdr:from>
    <xdr:ext cx="466725" cy="209550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2647950</xdr:colOff>
      <xdr:row>16</xdr:row>
      <xdr:rowOff>114300</xdr:rowOff>
    </xdr:from>
    <xdr:ext cx="466725" cy="209550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110</xdr:row>
      <xdr:rowOff>38100</xdr:rowOff>
    </xdr:from>
    <xdr:ext cx="466725" cy="304800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1276350</xdr:colOff>
      <xdr:row>104</xdr:row>
      <xdr:rowOff>19050</xdr:rowOff>
    </xdr:from>
    <xdr:ext cx="466725" cy="200025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2152650</xdr:colOff>
      <xdr:row>104</xdr:row>
      <xdr:rowOff>66675</xdr:rowOff>
    </xdr:from>
    <xdr:ext cx="466725" cy="200025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2647950</xdr:colOff>
      <xdr:row>107</xdr:row>
      <xdr:rowOff>114300</xdr:rowOff>
    </xdr:from>
    <xdr:ext cx="466725" cy="257175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40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76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7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3</xdr:col>
      <xdr:colOff>247650</xdr:colOff>
      <xdr:row>1</xdr:row>
      <xdr:rowOff>161925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58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92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492" t="s">
        <v>1</v>
      </c>
      <c r="C2" s="493"/>
      <c r="D2" s="493"/>
      <c r="E2" s="493"/>
      <c r="F2" s="493"/>
      <c r="G2" s="493"/>
      <c r="H2" s="494"/>
      <c r="J2" s="495" t="s">
        <v>2</v>
      </c>
      <c r="K2" s="493"/>
      <c r="L2" s="493"/>
      <c r="M2" s="493"/>
      <c r="N2" s="493"/>
      <c r="O2" s="493"/>
      <c r="P2" s="494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496" t="s">
        <v>9</v>
      </c>
      <c r="K8" s="493"/>
      <c r="L8" s="493"/>
      <c r="M8" s="493"/>
      <c r="N8" s="493"/>
      <c r="O8" s="493"/>
      <c r="P8" s="494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404"/>
      <c r="C1" s="404"/>
      <c r="D1" s="404"/>
      <c r="E1" s="404"/>
      <c r="T1" s="21"/>
      <c r="V1" s="405"/>
      <c r="AA1" s="405"/>
    </row>
    <row r="2" spans="1:30" ht="15" customHeight="1">
      <c r="B2" s="406"/>
      <c r="C2" s="406"/>
      <c r="D2" s="406"/>
      <c r="E2" s="406"/>
      <c r="T2" s="21"/>
      <c r="V2" s="405"/>
      <c r="AA2" s="405"/>
    </row>
    <row r="3" spans="1:30" ht="20.25" customHeight="1">
      <c r="B3" s="406" t="s">
        <v>745</v>
      </c>
      <c r="C3" s="406"/>
      <c r="D3" s="406"/>
      <c r="E3" s="406"/>
      <c r="G3" s="521" t="s">
        <v>746</v>
      </c>
      <c r="H3" s="494"/>
      <c r="J3" s="522" t="s">
        <v>747</v>
      </c>
      <c r="K3" s="494"/>
      <c r="M3" s="522" t="s">
        <v>748</v>
      </c>
      <c r="N3" s="494"/>
      <c r="P3" s="522" t="s">
        <v>749</v>
      </c>
      <c r="Q3" s="494"/>
      <c r="S3" s="523" t="s">
        <v>750</v>
      </c>
      <c r="T3" s="493"/>
      <c r="U3" s="493"/>
      <c r="V3" s="494"/>
      <c r="X3" s="523" t="s">
        <v>751</v>
      </c>
      <c r="Y3" s="493"/>
      <c r="Z3" s="493"/>
      <c r="AA3" s="494"/>
      <c r="AC3" s="522" t="s">
        <v>451</v>
      </c>
      <c r="AD3" s="494"/>
    </row>
    <row r="4" spans="1:30" ht="18.75">
      <c r="B4" s="407"/>
      <c r="C4" s="408" t="s">
        <v>752</v>
      </c>
      <c r="D4" s="408" t="s">
        <v>753</v>
      </c>
      <c r="E4" s="408" t="s">
        <v>754</v>
      </c>
      <c r="G4" s="409" t="s">
        <v>755</v>
      </c>
      <c r="H4" s="410">
        <f>'Jan2022'!E3-(SUM(H5:H14))</f>
        <v>2013409.06</v>
      </c>
      <c r="J4" s="409" t="str">
        <f>'Jan2022'!D120</f>
        <v xml:space="preserve">5% CUSTEIO DO CAMPUS </v>
      </c>
      <c r="K4" s="410">
        <f>'Jan2022'!E120</f>
        <v>152177.47999999998</v>
      </c>
      <c r="L4" s="411">
        <f>K4/K9</f>
        <v>0.18099613535095627</v>
      </c>
      <c r="M4" s="412" t="s">
        <v>756</v>
      </c>
      <c r="N4" s="413">
        <f>'Jan2022'!J46</f>
        <v>22098.39</v>
      </c>
      <c r="P4" s="412" t="s">
        <v>756</v>
      </c>
      <c r="Q4" s="413">
        <f>'Jan2022'!J47</f>
        <v>92272</v>
      </c>
      <c r="S4" s="414"/>
      <c r="T4" s="415" t="s">
        <v>757</v>
      </c>
      <c r="U4" s="415" t="s">
        <v>753</v>
      </c>
      <c r="V4" s="415" t="s">
        <v>758</v>
      </c>
      <c r="X4" s="414"/>
      <c r="Y4" s="415" t="s">
        <v>757</v>
      </c>
      <c r="Z4" s="415" t="s">
        <v>753</v>
      </c>
      <c r="AA4" s="415" t="s">
        <v>758</v>
      </c>
      <c r="AC4" s="416"/>
      <c r="AD4" s="417">
        <f>SUM(AD5:AD30)</f>
        <v>0</v>
      </c>
    </row>
    <row r="5" spans="1:30" ht="18.75">
      <c r="B5" s="418" t="str">
        <f>'Jan2022'!E2</f>
        <v>MATRIZ ORÇAMENTÁRIA</v>
      </c>
      <c r="C5" s="419">
        <f>'Jan2022'!E3</f>
        <v>2379653.64</v>
      </c>
      <c r="D5" s="419">
        <f>C5-134</f>
        <v>2379519.64</v>
      </c>
      <c r="E5" s="419">
        <f t="shared" ref="E5:E12" si="0">C5-D5</f>
        <v>134</v>
      </c>
      <c r="G5" s="420" t="str">
        <f>'Jan2022'!D75</f>
        <v>PIIQP (reserva institucional  1%=23.296,54)</v>
      </c>
      <c r="H5" s="410">
        <f>'Jan2022'!E75</f>
        <v>23296.54</v>
      </c>
      <c r="J5" s="420" t="s">
        <v>759</v>
      </c>
      <c r="K5" s="410">
        <v>142873.54999999999</v>
      </c>
      <c r="L5" s="411">
        <f>K5/K9</f>
        <v>0.16993027085132187</v>
      </c>
      <c r="M5" s="421" t="s">
        <v>760</v>
      </c>
      <c r="N5" s="413">
        <f>'Jan2022'!N46</f>
        <v>0</v>
      </c>
      <c r="O5" s="411">
        <f>N5/N4</f>
        <v>0</v>
      </c>
      <c r="P5" s="421" t="s">
        <v>760</v>
      </c>
      <c r="Q5" s="413">
        <f>'Jan2022'!N47</f>
        <v>49298.9</v>
      </c>
      <c r="R5" s="422">
        <f>Q5/Q4</f>
        <v>0.5342780041616092</v>
      </c>
      <c r="S5" s="423" t="str">
        <f>'Jan2022'!D13</f>
        <v>Diárias a servidores</v>
      </c>
      <c r="T5" s="424">
        <f>'Jan2022'!E13</f>
        <v>1500</v>
      </c>
      <c r="U5" s="424">
        <f>'Jan2022'!I13</f>
        <v>0</v>
      </c>
      <c r="V5" s="425">
        <f t="shared" ref="V5:V7" si="1">U5/T5</f>
        <v>0</v>
      </c>
      <c r="X5" s="423" t="str">
        <f>'Jan2022'!D103</f>
        <v>Locação de software</v>
      </c>
      <c r="Y5" s="424">
        <f>'Jan2022'!E103</f>
        <v>800</v>
      </c>
      <c r="Z5" s="424">
        <f>'Jan2022'!N13</f>
        <v>0</v>
      </c>
      <c r="AA5" s="425">
        <f t="shared" ref="AA5:AA7" si="2">Z5/Y5</f>
        <v>0</v>
      </c>
      <c r="AC5" s="426" t="str">
        <f>'Jan2022'!D13</f>
        <v>Diárias a servidores</v>
      </c>
      <c r="AD5" s="427">
        <f>'Jan2022'!I13</f>
        <v>0</v>
      </c>
    </row>
    <row r="6" spans="1:30" ht="18.75">
      <c r="B6" s="428" t="str">
        <f>'Jan2022'!A238</f>
        <v>ASSISTÊNCIA ESTUDANTIL</v>
      </c>
      <c r="C6" s="419">
        <f>'Jan2022'!C238</f>
        <v>598600.03</v>
      </c>
      <c r="D6" s="419">
        <f>C6-160</f>
        <v>598440.03</v>
      </c>
      <c r="E6" s="419">
        <f t="shared" si="0"/>
        <v>160</v>
      </c>
      <c r="G6" s="420" t="str">
        <f>'Jan2022'!D76</f>
        <v>PIIQPPE (reserva institucional  1%=23.296,54)</v>
      </c>
      <c r="H6" s="410">
        <f>'Jan2022'!E76</f>
        <v>23296.54</v>
      </c>
      <c r="J6" s="420" t="s">
        <v>761</v>
      </c>
      <c r="K6" s="410">
        <v>455726.48</v>
      </c>
      <c r="L6" s="411">
        <f>K6/K9</f>
        <v>0.54202981713913823</v>
      </c>
      <c r="M6" s="421" t="s">
        <v>762</v>
      </c>
      <c r="N6" s="413">
        <f>N4-N5</f>
        <v>22098.39</v>
      </c>
      <c r="O6" s="411">
        <f>N6/N4</f>
        <v>1</v>
      </c>
      <c r="P6" s="421" t="s">
        <v>762</v>
      </c>
      <c r="Q6" s="413">
        <f>Q4-Q5</f>
        <v>42973.1</v>
      </c>
      <c r="R6" s="422">
        <f>Q6/Q4</f>
        <v>0.4657219958383908</v>
      </c>
      <c r="S6" s="423" t="str">
        <f>'Jan2022'!D14</f>
        <v>Reembolso de Passagens (terrestres, aéreas, ...)</v>
      </c>
      <c r="T6" s="424">
        <f>'Jan2022'!E14</f>
        <v>2000</v>
      </c>
      <c r="U6" s="424">
        <f>'Jan2022'!I14</f>
        <v>0</v>
      </c>
      <c r="V6" s="425">
        <f t="shared" si="1"/>
        <v>0</v>
      </c>
      <c r="X6" s="423" t="str">
        <f>'Jan2022'!D105</f>
        <v>Seguro de vida estudantes</v>
      </c>
      <c r="Y6" s="424">
        <f>'Jan2022'!E105</f>
        <v>15000</v>
      </c>
      <c r="Z6" s="424">
        <f>'Jan2022'!N6</f>
        <v>0</v>
      </c>
      <c r="AA6" s="425">
        <f t="shared" si="2"/>
        <v>0</v>
      </c>
      <c r="AC6" s="426" t="str">
        <f>'Jan2022'!D15</f>
        <v xml:space="preserve">Energia elétrica - RGE </v>
      </c>
      <c r="AD6" s="427">
        <f>'Jan2022'!I15</f>
        <v>0</v>
      </c>
    </row>
    <row r="7" spans="1:30" ht="18.75">
      <c r="B7" s="428" t="str">
        <f>'Jan2022'!A233</f>
        <v>ALIMENTAÇÃO ESCOLAR - PNAE - FNDE</v>
      </c>
      <c r="C7" s="419">
        <f>'Jan2022'!F140</f>
        <v>90000</v>
      </c>
      <c r="D7" s="419">
        <v>92788.93</v>
      </c>
      <c r="E7" s="419">
        <f t="shared" si="0"/>
        <v>-2788.929999999993</v>
      </c>
      <c r="G7" s="420" t="str">
        <f>'Jan2022'!D90</f>
        <v xml:space="preserve">FUNDO DE TI (reserva instit. 2,5%= 59.491,34) </v>
      </c>
      <c r="H7" s="410">
        <f>'Jan2022'!E89</f>
        <v>69491.34</v>
      </c>
      <c r="J7" s="420" t="str">
        <f>'Jan2022'!D140</f>
        <v>FNDE</v>
      </c>
      <c r="K7" s="410">
        <f>'Jan2022'!F140</f>
        <v>90000</v>
      </c>
      <c r="L7" s="411">
        <f>K7/K9</f>
        <v>0.10704377665858356</v>
      </c>
      <c r="M7" s="429" t="s">
        <v>763</v>
      </c>
      <c r="N7" s="430">
        <v>90737.45</v>
      </c>
      <c r="O7" s="411"/>
      <c r="P7" s="429" t="s">
        <v>763</v>
      </c>
      <c r="Q7" s="430">
        <v>37013.93</v>
      </c>
      <c r="S7" s="423" t="str">
        <f>'Jan2022'!D6</f>
        <v>Aluguel de Sala</v>
      </c>
      <c r="T7" s="424">
        <f>'Jan2022'!E6</f>
        <v>4202</v>
      </c>
      <c r="U7" s="424">
        <f>'Jan2022'!I6</f>
        <v>0</v>
      </c>
      <c r="V7" s="425">
        <f t="shared" si="1"/>
        <v>0</v>
      </c>
      <c r="X7" s="423" t="str">
        <f>'Jan2022'!D106</f>
        <v>Ações inclusivas - (cuidadores,...)</v>
      </c>
      <c r="Y7" s="424">
        <f>'Jan2022'!E106</f>
        <v>70000</v>
      </c>
      <c r="Z7" s="424">
        <f>'Jan2022'!J106</f>
        <v>0</v>
      </c>
      <c r="AA7" s="425">
        <f t="shared" si="2"/>
        <v>0</v>
      </c>
      <c r="AC7" s="426" t="str">
        <f>'Jan2022'!D17</f>
        <v>Vigilância Predial (4 postos de trabalho)-PORTALSUL SEGURANÇA</v>
      </c>
      <c r="AD7" s="427">
        <f>'Jan2022'!I17</f>
        <v>0</v>
      </c>
    </row>
    <row r="8" spans="1:30" ht="18.75">
      <c r="A8" s="21"/>
      <c r="B8" s="428" t="str">
        <f>'Jan2022'!A234</f>
        <v>TED SETEC-REEQUELÍBRIO E ADITIVO PRÉDIO D</v>
      </c>
      <c r="C8" s="419">
        <f>'Jan2022'!C234</f>
        <v>249261.22</v>
      </c>
      <c r="D8" s="419">
        <f t="shared" ref="D8:D9" si="3">C8</f>
        <v>249261.22</v>
      </c>
      <c r="E8" s="419">
        <f t="shared" si="0"/>
        <v>0</v>
      </c>
      <c r="F8" s="21"/>
      <c r="G8" s="420"/>
      <c r="H8" s="410"/>
      <c r="I8" s="21"/>
      <c r="J8" s="420"/>
      <c r="K8" s="410"/>
      <c r="L8" s="411"/>
      <c r="M8" s="429"/>
      <c r="N8" s="430"/>
      <c r="O8" s="411"/>
      <c r="P8" s="429"/>
      <c r="Q8" s="430"/>
      <c r="R8" s="21"/>
      <c r="S8" s="423"/>
      <c r="T8" s="424"/>
      <c r="U8" s="424"/>
      <c r="V8" s="425"/>
      <c r="W8" s="21"/>
      <c r="X8" s="423"/>
      <c r="Y8" s="424"/>
      <c r="Z8" s="424"/>
      <c r="AA8" s="425"/>
      <c r="AB8" s="21"/>
      <c r="AC8" s="426"/>
      <c r="AD8" s="427"/>
    </row>
    <row r="9" spans="1:30" ht="18.75">
      <c r="B9" s="428" t="str">
        <f>'Jan2022'!A235</f>
        <v>EXTRA REITORIA-REEQUELÍBRIO REFEITÓRIO</v>
      </c>
      <c r="C9" s="419">
        <f>'Jan2022'!C235</f>
        <v>37013.43</v>
      </c>
      <c r="D9" s="419">
        <f t="shared" si="3"/>
        <v>37013.43</v>
      </c>
      <c r="E9" s="419">
        <f t="shared" si="0"/>
        <v>0</v>
      </c>
      <c r="G9" s="420" t="str">
        <f>'Jan2022'!D77</f>
        <v>PID (reserva Institucional 1%= R$ 23.296,54)</v>
      </c>
      <c r="H9" s="410">
        <f>'Jan2022'!E77</f>
        <v>23296.54</v>
      </c>
      <c r="J9" s="431" t="s">
        <v>198</v>
      </c>
      <c r="K9" s="432">
        <f>SUM(K4:K7)</f>
        <v>840777.51</v>
      </c>
      <c r="M9" s="429" t="s">
        <v>764</v>
      </c>
      <c r="N9" s="430">
        <v>158523.76999999999</v>
      </c>
      <c r="P9" s="429" t="s">
        <v>764</v>
      </c>
      <c r="Q9" s="430">
        <v>83705.490000000005</v>
      </c>
      <c r="S9" s="423" t="str">
        <f>'Jan2022'!D7</f>
        <v>Sonorização</v>
      </c>
      <c r="T9" s="424">
        <f>'Jan2022'!E7</f>
        <v>1680.8</v>
      </c>
      <c r="U9" s="424">
        <f>'Jan2022'!I7</f>
        <v>0</v>
      </c>
      <c r="V9" s="425">
        <f t="shared" ref="V9:V10" si="4">U9/T9</f>
        <v>0</v>
      </c>
      <c r="X9" s="423" t="str">
        <f>'Jan2022'!D107</f>
        <v>Pagamento horas a palestrantes</v>
      </c>
      <c r="Y9" s="424">
        <f>'Jan2022'!E107</f>
        <v>2000</v>
      </c>
      <c r="Z9" s="424">
        <f>'Jan2022'!N8</f>
        <v>0</v>
      </c>
      <c r="AA9" s="425">
        <f t="shared" ref="AA9:AA13" si="5">Z9/Y9</f>
        <v>0</v>
      </c>
      <c r="AC9" s="426" t="str">
        <f>'Jan2022'!D19</f>
        <v>Limpeza (10 postos de trabalhos) 6 meses 5 postos - LIMPADORA (até dez/21)</v>
      </c>
      <c r="AD9" s="427">
        <f>'Jan2022'!I19</f>
        <v>0</v>
      </c>
    </row>
    <row r="10" spans="1:30" ht="18.75">
      <c r="B10" s="428" t="str">
        <f>'Jan2022'!A231</f>
        <v>EMENDA DEPUTADO BOHN GASS - CUSTEIO</v>
      </c>
      <c r="C10" s="419">
        <f>'Jan2022'!C231</f>
        <v>70000</v>
      </c>
      <c r="D10" s="419">
        <f>C10-6.6</f>
        <v>69993.399999999994</v>
      </c>
      <c r="E10" s="419">
        <f t="shared" si="0"/>
        <v>6.6000000000058208</v>
      </c>
      <c r="G10" s="409" t="str">
        <f>'Jan2022'!D114</f>
        <v>PROJETOS DE ENSINO (reserva institucional 1%=23.296,54)</v>
      </c>
      <c r="H10" s="410">
        <f>'Jan2022'!E114</f>
        <v>23296.54</v>
      </c>
      <c r="J10" s="433" t="s">
        <v>765</v>
      </c>
      <c r="K10" s="433"/>
      <c r="M10" s="409" t="s">
        <v>766</v>
      </c>
      <c r="N10" s="434">
        <f>N7+N9</f>
        <v>249261.21999999997</v>
      </c>
      <c r="P10" s="409" t="s">
        <v>766</v>
      </c>
      <c r="Q10" s="434">
        <f>Q7+Q9</f>
        <v>120719.42000000001</v>
      </c>
      <c r="S10" s="423" t="str">
        <f>'Jan2022'!D8</f>
        <v>Confecções, instalações e locações de bens imóveis - CIRANGELO</v>
      </c>
      <c r="T10" s="424">
        <f>'Jan2022'!E8</f>
        <v>15127.2</v>
      </c>
      <c r="U10" s="424">
        <f>'Jan2022'!I8</f>
        <v>0</v>
      </c>
      <c r="V10" s="425">
        <f t="shared" si="4"/>
        <v>0</v>
      </c>
      <c r="X10" s="423" t="str">
        <f>'Jan2022'!D114</f>
        <v>PROJETOS DE ENSINO (reserva institucional 1%=23.296,54)</v>
      </c>
      <c r="Y10" s="424">
        <f>'Jan2022'!E114</f>
        <v>23296.54</v>
      </c>
      <c r="Z10" s="424">
        <f>'Jan2022'!I114</f>
        <v>0</v>
      </c>
      <c r="AA10" s="425">
        <f t="shared" si="5"/>
        <v>0</v>
      </c>
      <c r="AC10" s="426" t="str">
        <f>'Jan2022'!D20</f>
        <v>Jardinagem (1 posto de trabalho)-LIMPADORA</v>
      </c>
      <c r="AD10" s="427">
        <f>'Jan2022'!I20</f>
        <v>0</v>
      </c>
    </row>
    <row r="11" spans="1:30" ht="20.25" customHeight="1">
      <c r="B11" s="428" t="str">
        <f>'Jan2022'!A232</f>
        <v>EMENDA PARLAMENTAR  DA BANCADA GAÚCHA - EQUIPAMENTOS</v>
      </c>
      <c r="C11" s="419">
        <f>'Jan2022'!C232</f>
        <v>109295.41</v>
      </c>
      <c r="D11" s="419">
        <f>C11-1111.55</f>
        <v>108183.86</v>
      </c>
      <c r="E11" s="419">
        <f t="shared" si="0"/>
        <v>1111.5500000000029</v>
      </c>
      <c r="G11" s="409" t="str">
        <f>'Jan2022'!D119</f>
        <v>ASSISTÊNCIA ESTUDANTIL</v>
      </c>
      <c r="H11" s="410">
        <f>'Jan2022'!E120</f>
        <v>152177.47999999998</v>
      </c>
      <c r="J11" s="433" t="s">
        <v>767</v>
      </c>
      <c r="K11" s="435"/>
      <c r="M11" s="409"/>
      <c r="N11" s="410"/>
      <c r="P11" s="409"/>
      <c r="Q11" s="410"/>
      <c r="S11" s="423" t="str">
        <f>'Jan2022'!D9</f>
        <v>Fornecimento de coofebreak em eventos</v>
      </c>
      <c r="T11" s="424">
        <f>'Jan2022'!E9</f>
        <v>8029.07</v>
      </c>
      <c r="U11" s="424">
        <f>'Jan2022'!I9</f>
        <v>0</v>
      </c>
      <c r="V11" s="425"/>
      <c r="X11" s="423" t="str">
        <f>'Jan2022'!D119</f>
        <v>ASSISTÊNCIA ESTUDANTIL</v>
      </c>
      <c r="Y11" s="424">
        <f>'Jan2022'!E119</f>
        <v>152177.47999999998</v>
      </c>
      <c r="Z11" s="424">
        <f>'Jan2022'!I119</f>
        <v>0</v>
      </c>
      <c r="AA11" s="425">
        <f t="shared" si="5"/>
        <v>0</v>
      </c>
      <c r="AC11" s="426" t="str">
        <f>'Jan2022'!D21</f>
        <v>Coleta de Resíduos - ABORGAMA</v>
      </c>
      <c r="AD11" s="427">
        <f>'Jan2022'!I21</f>
        <v>0</v>
      </c>
    </row>
    <row r="12" spans="1:30" ht="18.75">
      <c r="B12" s="428" t="str">
        <f>'Jan2022'!A237</f>
        <v>EXECUÇÃO E ADEQUAÇÃO PPCI</v>
      </c>
      <c r="C12" s="419">
        <f>'Jan2022'!C237</f>
        <v>572638.71999999997</v>
      </c>
      <c r="D12" s="419">
        <f>C12</f>
        <v>572638.71999999997</v>
      </c>
      <c r="E12" s="419">
        <f t="shared" si="0"/>
        <v>0</v>
      </c>
      <c r="G12" s="409" t="str">
        <f>'Jan2022'!D145</f>
        <v xml:space="preserve">AÇÕES INCLUSIVAS </v>
      </c>
      <c r="H12" s="410">
        <f>'Jan2022'!E145</f>
        <v>0</v>
      </c>
      <c r="J12" s="409"/>
      <c r="K12" s="410"/>
      <c r="M12" s="409"/>
      <c r="N12" s="410"/>
      <c r="P12" s="409"/>
      <c r="Q12" s="410"/>
      <c r="S12" s="423" t="str">
        <f>'Jan2022'!D10</f>
        <v>Contratação de servições gráficos</v>
      </c>
      <c r="T12" s="424">
        <f>'Jan2022'!E10</f>
        <v>13866.6</v>
      </c>
      <c r="U12" s="424">
        <f>'Jan2022'!I10</f>
        <v>0</v>
      </c>
      <c r="V12" s="425">
        <f>U12/T12</f>
        <v>0</v>
      </c>
      <c r="X12" s="423" t="str">
        <f>'Jan2022'!D145</f>
        <v xml:space="preserve">AÇÕES INCLUSIVAS </v>
      </c>
      <c r="Y12" s="424">
        <f>'Jan2022'!E145</f>
        <v>0</v>
      </c>
      <c r="Z12" s="424">
        <f>'Jan2022'!N11</f>
        <v>0</v>
      </c>
      <c r="AA12" s="425" t="e">
        <f t="shared" si="5"/>
        <v>#DIV/0!</v>
      </c>
      <c r="AC12" s="426" t="str">
        <f>'Jan2022'!D22</f>
        <v>Manutenção predial Infra (1 posto de trabalho)-DIONÉIA</v>
      </c>
      <c r="AD12" s="427">
        <f>'Jan2022'!I22</f>
        <v>0</v>
      </c>
    </row>
    <row r="13" spans="1:30" ht="18.75">
      <c r="B13" s="407"/>
      <c r="C13" s="436">
        <f t="shared" ref="C13:E13" si="6">SUM(C5:C12)</f>
        <v>4106462.45</v>
      </c>
      <c r="D13" s="436">
        <f t="shared" si="6"/>
        <v>4107839.2300000004</v>
      </c>
      <c r="E13" s="436">
        <f t="shared" si="6"/>
        <v>-1376.7799999999843</v>
      </c>
      <c r="G13" s="409" t="str">
        <f>'Jan2022'!D161</f>
        <v>PROJETOS DE PESQUISA (reserva 1,5% = 34.944,80)</v>
      </c>
      <c r="H13" s="410">
        <f>'Jan2022'!E161</f>
        <v>36444.800000000003</v>
      </c>
      <c r="J13" s="409"/>
      <c r="K13" s="410"/>
      <c r="M13" s="409"/>
      <c r="N13" s="410"/>
      <c r="P13" s="409"/>
      <c r="Q13" s="410"/>
      <c r="S13" s="423" t="str">
        <f>'Jan2022'!D11</f>
        <v>Participação em feiras e eventos</v>
      </c>
      <c r="T13" s="424">
        <f>'Jan2022'!E11</f>
        <v>4202</v>
      </c>
      <c r="U13" s="424">
        <f>'Jan2022'!I11</f>
        <v>0</v>
      </c>
      <c r="V13" s="425"/>
      <c r="X13" s="423" t="str">
        <f>'Jan2022'!D150</f>
        <v>BIBLIOTECA</v>
      </c>
      <c r="Y13" s="424">
        <f>'Jan2022'!E150</f>
        <v>0</v>
      </c>
      <c r="Z13" s="424" t="e">
        <f>'[1]2022'!#REF!</f>
        <v>#REF!</v>
      </c>
      <c r="AA13" s="425" t="e">
        <f t="shared" si="5"/>
        <v>#REF!</v>
      </c>
      <c r="AC13" s="426" t="str">
        <f>'Jan2022'!D23</f>
        <v>Manutenção Agropecuária (1 posto de trabalho) - FRAC</v>
      </c>
      <c r="AD13" s="427">
        <f>'Jan2022'!I23</f>
        <v>0</v>
      </c>
    </row>
    <row r="14" spans="1:30" ht="18.75">
      <c r="B14" s="406"/>
      <c r="C14" s="406"/>
      <c r="D14" s="406"/>
      <c r="E14" s="406"/>
      <c r="G14" s="409" t="str">
        <f>'Jan2022'!D169</f>
        <v>PROJETOS DE EXTENSÃO</v>
      </c>
      <c r="H14" s="410">
        <f>'Jan2022'!E170</f>
        <v>14944.8</v>
      </c>
      <c r="J14" s="409"/>
      <c r="K14" s="410"/>
      <c r="M14" s="409"/>
      <c r="N14" s="410"/>
      <c r="P14" s="409"/>
      <c r="Q14" s="410"/>
      <c r="S14" s="406"/>
      <c r="T14" s="406"/>
      <c r="U14" s="437"/>
      <c r="V14" s="438"/>
      <c r="X14" s="406"/>
      <c r="Y14" s="406"/>
      <c r="Z14" s="437"/>
      <c r="AA14" s="438"/>
      <c r="AC14" s="426" t="str">
        <f>'Jan2022'!D26</f>
        <v>Manutenção elétrica - ALFALOG</v>
      </c>
      <c r="AD14" s="427">
        <f>'Jan2022'!I26</f>
        <v>0</v>
      </c>
    </row>
    <row r="15" spans="1:30" ht="18.75">
      <c r="B15" s="406"/>
      <c r="C15" s="406"/>
      <c r="D15" s="406"/>
      <c r="E15" s="406"/>
      <c r="G15" s="406"/>
      <c r="H15" s="406"/>
      <c r="J15" s="406"/>
      <c r="K15" s="406"/>
      <c r="M15" s="406"/>
      <c r="N15" s="406"/>
      <c r="P15" s="406"/>
      <c r="Q15" s="406"/>
      <c r="S15" s="406"/>
      <c r="T15" s="406"/>
      <c r="U15" s="437"/>
      <c r="V15" s="438"/>
      <c r="X15" s="406"/>
      <c r="Y15" s="406"/>
      <c r="Z15" s="437"/>
      <c r="AA15" s="438"/>
      <c r="AC15" s="426" t="str">
        <f>'Jan2022'!D30</f>
        <v>Manutenção de equipamentos de laboratório - MEGA</v>
      </c>
      <c r="AD15" s="427">
        <f>'Jan2022'!I30</f>
        <v>0</v>
      </c>
    </row>
    <row r="16" spans="1:30" ht="18.75">
      <c r="B16" s="406"/>
      <c r="C16" s="406"/>
      <c r="D16" s="406"/>
      <c r="E16" s="406"/>
      <c r="G16" s="406"/>
      <c r="H16" s="406"/>
      <c r="J16" s="406"/>
      <c r="K16" s="406"/>
      <c r="M16" s="406"/>
      <c r="N16" s="406"/>
      <c r="P16" s="406"/>
      <c r="Q16" s="406"/>
      <c r="S16" s="406"/>
      <c r="T16" s="406"/>
      <c r="U16" s="437"/>
      <c r="V16" s="438"/>
      <c r="X16" s="406"/>
      <c r="Y16" s="406"/>
      <c r="Z16" s="437"/>
      <c r="AA16" s="438"/>
      <c r="AC16" s="426" t="str">
        <f>'Jan2022'!D37</f>
        <v>Manutenção de frotas - Combustível</v>
      </c>
      <c r="AD16" s="427">
        <f>'Jan2022'!I37</f>
        <v>0</v>
      </c>
    </row>
    <row r="17" spans="2:30" ht="18.75">
      <c r="B17" s="406"/>
      <c r="C17" s="406"/>
      <c r="D17" s="406"/>
      <c r="E17" s="406"/>
      <c r="G17" s="406"/>
      <c r="H17" s="406"/>
      <c r="J17" s="406"/>
      <c r="K17" s="406"/>
      <c r="M17" s="406"/>
      <c r="N17" s="406"/>
      <c r="P17" s="406"/>
      <c r="Q17" s="406"/>
      <c r="S17" s="406"/>
      <c r="T17" s="406"/>
      <c r="U17" s="437"/>
      <c r="V17" s="438"/>
      <c r="X17" s="406"/>
      <c r="Y17" s="406"/>
      <c r="Z17" s="437"/>
      <c r="AA17" s="438"/>
      <c r="AC17" s="426" t="str">
        <f>'Jan2022'!D39</f>
        <v>Publicidade legal em jornais -GIBBOR</v>
      </c>
      <c r="AD17" s="427">
        <f>'Jan2022'!I39</f>
        <v>0</v>
      </c>
    </row>
    <row r="18" spans="2:30" ht="18.75">
      <c r="B18" s="406"/>
      <c r="C18" s="406"/>
      <c r="D18" s="406"/>
      <c r="E18" s="406"/>
      <c r="G18" s="406"/>
      <c r="H18" s="406"/>
      <c r="J18" s="406"/>
      <c r="K18" s="406"/>
      <c r="M18" s="406"/>
      <c r="N18" s="406"/>
      <c r="P18" s="406"/>
      <c r="Q18" s="406"/>
      <c r="S18" s="406"/>
      <c r="T18" s="406"/>
      <c r="U18" s="437"/>
      <c r="V18" s="438"/>
      <c r="X18" s="406"/>
      <c r="Y18" s="406"/>
      <c r="Z18" s="437"/>
      <c r="AA18" s="438"/>
      <c r="AC18" s="426" t="str">
        <f>'Jan2022'!D41</f>
        <v>Seguro veicular e IPVA - Seguradora</v>
      </c>
      <c r="AD18" s="427">
        <f>'Jan2022'!I41</f>
        <v>0</v>
      </c>
    </row>
    <row r="19" spans="2:30" ht="18.75">
      <c r="B19" s="406"/>
      <c r="C19" s="406"/>
      <c r="D19" s="406"/>
      <c r="E19" s="406"/>
      <c r="G19" s="406"/>
      <c r="H19" s="406"/>
      <c r="J19" s="406"/>
      <c r="K19" s="406"/>
      <c r="M19" s="406"/>
      <c r="N19" s="406"/>
      <c r="P19" s="406"/>
      <c r="Q19" s="406"/>
      <c r="S19" s="406"/>
      <c r="T19" s="406"/>
      <c r="U19" s="437"/>
      <c r="V19" s="438"/>
      <c r="X19" s="406"/>
      <c r="Y19" s="406"/>
      <c r="Z19" s="437"/>
      <c r="AA19" s="438"/>
      <c r="AC19" s="426" t="str">
        <f>'Jan2022'!D44</f>
        <v>Material consumo LEPEPs  Produção</v>
      </c>
      <c r="AD19" s="427">
        <f>'Jan2022'!I44</f>
        <v>0</v>
      </c>
    </row>
    <row r="20" spans="2:30" ht="18.75">
      <c r="B20" s="406"/>
      <c r="C20" s="406"/>
      <c r="D20" s="406"/>
      <c r="E20" s="406"/>
      <c r="G20" s="406"/>
      <c r="H20" s="406"/>
      <c r="J20" s="406"/>
      <c r="K20" s="406"/>
      <c r="M20" s="406"/>
      <c r="N20" s="406"/>
      <c r="P20" s="406"/>
      <c r="Q20" s="406"/>
      <c r="S20" s="406"/>
      <c r="T20" s="406"/>
      <c r="U20" s="437"/>
      <c r="V20" s="438"/>
      <c r="X20" s="406"/>
      <c r="Y20" s="406"/>
      <c r="Z20" s="437"/>
      <c r="AA20" s="438"/>
      <c r="AC20" s="426" t="str">
        <f>'Jan2022'!D65</f>
        <v>Sala Motoristas</v>
      </c>
      <c r="AD20" s="427">
        <f>'Jan2022'!I65</f>
        <v>0</v>
      </c>
    </row>
    <row r="21" spans="2:30" ht="15.75" customHeight="1">
      <c r="B21" s="406"/>
      <c r="C21" s="406"/>
      <c r="D21" s="406"/>
      <c r="E21" s="406"/>
      <c r="G21" s="406"/>
      <c r="H21" s="406"/>
      <c r="J21" s="406"/>
      <c r="K21" s="406"/>
      <c r="M21" s="406"/>
      <c r="N21" s="406"/>
      <c r="P21" s="406"/>
      <c r="Q21" s="406"/>
      <c r="S21" s="406"/>
      <c r="T21" s="406"/>
      <c r="U21" s="437"/>
      <c r="V21" s="438"/>
      <c r="X21" s="406"/>
      <c r="Y21" s="406"/>
      <c r="Z21" s="437"/>
      <c r="AA21" s="438"/>
      <c r="AC21" s="426" t="str">
        <f>'Jan2022'!D66</f>
        <v>Calçamento</v>
      </c>
      <c r="AD21" s="427">
        <f>'Jan2022'!I66</f>
        <v>0</v>
      </c>
    </row>
    <row r="22" spans="2:30" ht="15.75" customHeight="1">
      <c r="B22" s="406"/>
      <c r="C22" s="406"/>
      <c r="D22" s="406"/>
      <c r="E22" s="406"/>
      <c r="G22" s="406"/>
      <c r="H22" s="406"/>
      <c r="J22" s="406"/>
      <c r="K22" s="406"/>
      <c r="M22" s="406"/>
      <c r="N22" s="406"/>
      <c r="P22" s="406"/>
      <c r="Q22" s="406"/>
      <c r="S22" s="406"/>
      <c r="T22" s="406"/>
      <c r="U22" s="437"/>
      <c r="V22" s="438"/>
      <c r="X22" s="406"/>
      <c r="Y22" s="406"/>
      <c r="Z22" s="437"/>
      <c r="AA22" s="438"/>
      <c r="AC22" s="426" t="str">
        <f>'Jan2022'!D70</f>
        <v>Telefonia e Internet - Telefonia Fixa -OI</v>
      </c>
      <c r="AD22" s="427">
        <f>'Jan2022'!I70</f>
        <v>0</v>
      </c>
    </row>
    <row r="23" spans="2:30" ht="15.75" customHeight="1">
      <c r="B23" s="406"/>
      <c r="C23" s="406"/>
      <c r="D23" s="406"/>
      <c r="E23" s="406"/>
      <c r="G23" s="406"/>
      <c r="H23" s="406"/>
      <c r="J23" s="406"/>
      <c r="K23" s="406"/>
      <c r="M23" s="406"/>
      <c r="N23" s="406"/>
      <c r="P23" s="406"/>
      <c r="Q23" s="406"/>
      <c r="S23" s="406"/>
      <c r="T23" s="406"/>
      <c r="U23" s="437"/>
      <c r="V23" s="438"/>
      <c r="X23" s="406"/>
      <c r="Y23" s="406"/>
      <c r="Z23" s="437"/>
      <c r="AA23" s="438"/>
      <c r="AC23" s="426" t="str">
        <f>'Jan2022'!D71</f>
        <v>Telefonia e Internet - Link Internet Tche Turbo</v>
      </c>
      <c r="AD23" s="427">
        <f>'Jan2022'!I71</f>
        <v>0</v>
      </c>
    </row>
    <row r="24" spans="2:30" ht="15.75" customHeight="1">
      <c r="B24" s="406"/>
      <c r="C24" s="406"/>
      <c r="D24" s="406"/>
      <c r="E24" s="406"/>
      <c r="G24" s="406"/>
      <c r="H24" s="406"/>
      <c r="J24" s="406"/>
      <c r="K24" s="406"/>
      <c r="M24" s="406"/>
      <c r="N24" s="406"/>
      <c r="P24" s="406"/>
      <c r="Q24" s="406"/>
      <c r="S24" s="406"/>
      <c r="T24" s="406"/>
      <c r="U24" s="437"/>
      <c r="V24" s="438"/>
      <c r="X24" s="406"/>
      <c r="Y24" s="406"/>
      <c r="Z24" s="437"/>
      <c r="AA24" s="438"/>
      <c r="AC24" s="426" t="str">
        <f>'Jan2022'!D72</f>
        <v>Telefonia e Internet - Manutenção central telefônica- FG</v>
      </c>
      <c r="AD24" s="427">
        <f>'Jan2022'!I72</f>
        <v>0</v>
      </c>
    </row>
    <row r="25" spans="2:30" ht="15.75" customHeight="1">
      <c r="B25" s="406"/>
      <c r="C25" s="406"/>
      <c r="D25" s="406"/>
      <c r="E25" s="406"/>
      <c r="G25" s="406"/>
      <c r="H25" s="406"/>
      <c r="J25" s="406"/>
      <c r="K25" s="406"/>
      <c r="M25" s="406"/>
      <c r="N25" s="406"/>
      <c r="P25" s="406"/>
      <c r="Q25" s="406"/>
      <c r="S25" s="406"/>
      <c r="T25" s="406"/>
      <c r="U25" s="437"/>
      <c r="V25" s="438"/>
      <c r="X25" s="406"/>
      <c r="Y25" s="406"/>
      <c r="Z25" s="437"/>
      <c r="AA25" s="438"/>
      <c r="AC25" s="426" t="str">
        <f>'Jan2022'!D75</f>
        <v>PIIQP (reserva institucional  1%=23.296,54)</v>
      </c>
      <c r="AD25" s="427">
        <f>'Jan2022'!I75</f>
        <v>0</v>
      </c>
    </row>
    <row r="26" spans="2:30" ht="15.75" customHeight="1">
      <c r="B26" s="406"/>
      <c r="C26" s="406"/>
      <c r="D26" s="406"/>
      <c r="E26" s="406"/>
      <c r="G26" s="406"/>
      <c r="H26" s="406"/>
      <c r="J26" s="406"/>
      <c r="K26" s="406"/>
      <c r="M26" s="428"/>
      <c r="N26" s="406"/>
      <c r="P26" s="406"/>
      <c r="Q26" s="406"/>
      <c r="S26" s="406"/>
      <c r="T26" s="406"/>
      <c r="U26" s="437"/>
      <c r="V26" s="438"/>
      <c r="X26" s="406"/>
      <c r="Y26" s="406"/>
      <c r="Z26" s="437"/>
      <c r="AA26" s="438"/>
      <c r="AC26" s="426" t="str">
        <f>'Jan2022'!D77</f>
        <v>PID (reserva Institucional 1%= R$ 23.296,54)</v>
      </c>
      <c r="AD26" s="427">
        <f>'Jan2022'!I77</f>
        <v>0</v>
      </c>
    </row>
    <row r="27" spans="2:30" ht="15.75" customHeight="1">
      <c r="B27" s="406"/>
      <c r="C27" s="406"/>
      <c r="D27" s="406"/>
      <c r="E27" s="406"/>
      <c r="G27" s="406"/>
      <c r="H27" s="406"/>
      <c r="J27" s="406"/>
      <c r="K27" s="406"/>
      <c r="M27" s="428"/>
      <c r="N27" s="406"/>
      <c r="P27" s="406"/>
      <c r="Q27" s="406"/>
      <c r="S27" s="406"/>
      <c r="T27" s="406"/>
      <c r="U27" s="437"/>
      <c r="V27" s="438"/>
      <c r="X27" s="406"/>
      <c r="Y27" s="406"/>
      <c r="Z27" s="437"/>
      <c r="AA27" s="438"/>
      <c r="AC27" s="426" t="str">
        <f>'Jan2022'!D87</f>
        <v>EBC</v>
      </c>
      <c r="AD27" s="427">
        <f>'Jan2022'!I87</f>
        <v>0</v>
      </c>
    </row>
    <row r="28" spans="2:30" ht="15.75" customHeight="1">
      <c r="B28" s="406"/>
      <c r="C28" s="406"/>
      <c r="D28" s="406"/>
      <c r="E28" s="406"/>
      <c r="G28" s="406"/>
      <c r="H28" s="406"/>
      <c r="J28" s="406"/>
      <c r="K28" s="406"/>
      <c r="M28" s="406"/>
      <c r="N28" s="406"/>
      <c r="P28" s="406"/>
      <c r="Q28" s="406"/>
      <c r="S28" s="406"/>
      <c r="T28" s="406"/>
      <c r="U28" s="437"/>
      <c r="V28" s="438"/>
      <c r="X28" s="406"/>
      <c r="Y28" s="406"/>
      <c r="Z28" s="437"/>
      <c r="AA28" s="438"/>
      <c r="AC28" s="426" t="str">
        <f>'Jan2022'!D114</f>
        <v>PROJETOS DE ENSINO (reserva institucional 1%=23.296,54)</v>
      </c>
      <c r="AD28" s="427">
        <f>'Jan2022'!I115</f>
        <v>0</v>
      </c>
    </row>
    <row r="29" spans="2:30" ht="15.75" customHeight="1">
      <c r="B29" s="406"/>
      <c r="C29" s="406"/>
      <c r="D29" s="406"/>
      <c r="E29" s="406"/>
      <c r="G29" s="406"/>
      <c r="H29" s="406"/>
      <c r="J29" s="406"/>
      <c r="K29" s="406"/>
      <c r="M29" s="406"/>
      <c r="N29" s="406"/>
      <c r="P29" s="406"/>
      <c r="Q29" s="406"/>
      <c r="S29" s="406"/>
      <c r="T29" s="406"/>
      <c r="U29" s="437"/>
      <c r="V29" s="438"/>
      <c r="X29" s="406"/>
      <c r="Y29" s="406"/>
      <c r="Z29" s="437"/>
      <c r="AA29" s="438"/>
      <c r="AC29" s="426" t="str">
        <f>'Jan2022'!D173</f>
        <v xml:space="preserve">Estagiários </v>
      </c>
      <c r="AD29" s="427">
        <f>'Jan2022'!I173</f>
        <v>0</v>
      </c>
    </row>
    <row r="30" spans="2:30" ht="15.75" customHeight="1">
      <c r="B30" s="406"/>
      <c r="C30" s="406"/>
      <c r="D30" s="406"/>
      <c r="E30" s="406"/>
      <c r="G30" s="406"/>
      <c r="H30" s="406"/>
      <c r="J30" s="406"/>
      <c r="K30" s="406"/>
      <c r="M30" s="406"/>
      <c r="N30" s="406"/>
      <c r="P30" s="406"/>
      <c r="Q30" s="406"/>
      <c r="S30" s="406"/>
      <c r="T30" s="406"/>
      <c r="U30" s="437"/>
      <c r="V30" s="438"/>
      <c r="AA30" s="405"/>
      <c r="AC30" s="426" t="str">
        <f>'Jan2022'!D174</f>
        <v>Bolsa Coordenação Pós</v>
      </c>
      <c r="AD30" s="427">
        <f>'Jan2022'!I174</f>
        <v>0</v>
      </c>
    </row>
    <row r="31" spans="2:30" ht="15" customHeight="1">
      <c r="B31" s="406"/>
      <c r="C31" s="406"/>
      <c r="D31" s="406"/>
      <c r="E31" s="406"/>
      <c r="T31" s="21"/>
      <c r="V31" s="405"/>
      <c r="AA31" s="405"/>
      <c r="AC31" s="439"/>
      <c r="AD31" s="440"/>
    </row>
    <row r="32" spans="2:30" ht="15" customHeight="1">
      <c r="B32" s="406"/>
      <c r="C32" s="406"/>
      <c r="D32" s="406"/>
      <c r="E32" s="406"/>
      <c r="T32" s="21"/>
      <c r="V32" s="405"/>
      <c r="AA32" s="405"/>
    </row>
    <row r="33" spans="2:27" ht="15.75" customHeight="1">
      <c r="B33" s="406"/>
      <c r="C33" s="406"/>
      <c r="D33" s="406"/>
      <c r="E33" s="406"/>
      <c r="G33" s="521" t="s">
        <v>768</v>
      </c>
      <c r="H33" s="494"/>
      <c r="J33" s="521" t="s">
        <v>769</v>
      </c>
      <c r="K33" s="494"/>
      <c r="M33" s="521" t="s">
        <v>770</v>
      </c>
      <c r="N33" s="493"/>
      <c r="O33" s="494"/>
      <c r="P33" s="522"/>
      <c r="Q33" s="494"/>
      <c r="S33" s="523" t="s">
        <v>771</v>
      </c>
      <c r="T33" s="493"/>
      <c r="U33" s="493"/>
      <c r="V33" s="494"/>
      <c r="X33" s="523" t="s">
        <v>772</v>
      </c>
      <c r="Y33" s="493"/>
      <c r="Z33" s="493"/>
      <c r="AA33" s="494"/>
    </row>
    <row r="34" spans="2:27" ht="15.75" customHeight="1">
      <c r="D34" s="21"/>
      <c r="E34" s="21"/>
      <c r="G34" s="406"/>
      <c r="H34" s="406"/>
      <c r="J34" s="406"/>
      <c r="K34" s="406"/>
      <c r="M34" s="441" t="s">
        <v>773</v>
      </c>
      <c r="N34" s="442" t="s">
        <v>757</v>
      </c>
      <c r="O34" s="442" t="s">
        <v>774</v>
      </c>
      <c r="P34" s="406"/>
      <c r="Q34" s="437"/>
      <c r="S34" s="414"/>
      <c r="T34" s="415" t="s">
        <v>757</v>
      </c>
      <c r="U34" s="415" t="s">
        <v>753</v>
      </c>
      <c r="V34" s="415" t="s">
        <v>758</v>
      </c>
      <c r="X34" s="414"/>
      <c r="Y34" s="415" t="s">
        <v>757</v>
      </c>
      <c r="Z34" s="415" t="s">
        <v>753</v>
      </c>
      <c r="AA34" s="415" t="s">
        <v>758</v>
      </c>
    </row>
    <row r="35" spans="2:27" ht="15.75" customHeight="1">
      <c r="D35" s="21"/>
      <c r="E35" s="21"/>
      <c r="G35" s="409">
        <f>'Jan2022'!B4</f>
        <v>0</v>
      </c>
      <c r="H35" s="443">
        <f>'Jan2022'!I4</f>
        <v>0</v>
      </c>
      <c r="J35" s="409">
        <f>'Jan2022'!B4</f>
        <v>0</v>
      </c>
      <c r="K35" s="443">
        <f>'Jan2022'!M4</f>
        <v>0</v>
      </c>
      <c r="M35" s="441" t="s">
        <v>174</v>
      </c>
      <c r="N35" s="444">
        <f>'Jan2022'!$E$190/12</f>
        <v>198304.47</v>
      </c>
      <c r="O35" s="445">
        <f>'Jan2022'!Y191</f>
        <v>0</v>
      </c>
      <c r="P35" s="409"/>
      <c r="Q35" s="443"/>
      <c r="S35" s="423" t="str">
        <f>'Jan2022'!D15</f>
        <v xml:space="preserve">Energia elétrica - RGE </v>
      </c>
      <c r="T35" s="424">
        <f>'Jan2022'!E15</f>
        <v>280175</v>
      </c>
      <c r="U35" s="424">
        <f>'Jan2022'!I15</f>
        <v>0</v>
      </c>
      <c r="V35" s="425">
        <f t="shared" ref="V35:V62" si="7">U35/T35</f>
        <v>0</v>
      </c>
      <c r="X35" s="423" t="str">
        <f>'Jan2022'!D161</f>
        <v>PROJETOS DE PESQUISA (reserva 1,5% = 34.944,80)</v>
      </c>
      <c r="Y35" s="424">
        <f>'Jan2022'!E161</f>
        <v>36444.800000000003</v>
      </c>
      <c r="Z35" s="424">
        <f>'Jan2022'!I161</f>
        <v>0</v>
      </c>
      <c r="AA35" s="425">
        <f t="shared" ref="AA35:AA36" si="8">Z35/Y35</f>
        <v>0</v>
      </c>
    </row>
    <row r="36" spans="2:27" ht="15.75" customHeight="1">
      <c r="B36" s="446" t="s">
        <v>775</v>
      </c>
      <c r="C36" s="447"/>
      <c r="D36" s="447"/>
      <c r="E36" s="447"/>
      <c r="F36" s="411">
        <f>C39/C43</f>
        <v>0.70143157052048977</v>
      </c>
      <c r="G36" s="448">
        <f>'Jan2022'!B12</f>
        <v>0</v>
      </c>
      <c r="H36" s="448">
        <f>'Jan2022'!I12</f>
        <v>0</v>
      </c>
      <c r="J36" s="448">
        <f>'Jan2022'!B12</f>
        <v>0</v>
      </c>
      <c r="K36" s="448">
        <f>'Jan2022'!M12</f>
        <v>0</v>
      </c>
      <c r="M36" s="441" t="s">
        <v>175</v>
      </c>
      <c r="N36" s="444">
        <f>'Jan2022'!$E$190/12</f>
        <v>198304.47</v>
      </c>
      <c r="O36" s="445">
        <f>'Jan2022'!Z191</f>
        <v>0</v>
      </c>
      <c r="P36" s="409"/>
      <c r="Q36" s="443"/>
      <c r="S36" s="423" t="str">
        <f>'Jan2022'!D16</f>
        <v>Serviços postais, Correios - CORREIO</v>
      </c>
      <c r="T36" s="424">
        <f>'Jan2022'!E16</f>
        <v>2000</v>
      </c>
      <c r="U36" s="424">
        <f>'Jan2022'!I16</f>
        <v>0</v>
      </c>
      <c r="V36" s="425">
        <f t="shared" si="7"/>
        <v>0</v>
      </c>
      <c r="X36" s="423" t="str">
        <f>'Jan2022'!D169</f>
        <v>PROJETOS DE EXTENSÃO</v>
      </c>
      <c r="Y36" s="424">
        <f>'Jan2022'!E169</f>
        <v>84944.8</v>
      </c>
      <c r="Z36" s="424">
        <f>'Jan2022'!I169</f>
        <v>0</v>
      </c>
      <c r="AA36" s="425">
        <f t="shared" si="8"/>
        <v>0</v>
      </c>
    </row>
    <row r="37" spans="2:27" ht="15.75" customHeight="1">
      <c r="B37" s="406"/>
      <c r="C37" s="406"/>
      <c r="D37" s="406"/>
      <c r="E37" s="406"/>
      <c r="G37" s="409">
        <f>'Jan2022'!B67</f>
        <v>0</v>
      </c>
      <c r="H37" s="443">
        <f>'Jan2022'!I67</f>
        <v>0</v>
      </c>
      <c r="J37" s="409">
        <f>'Jan2022'!B67</f>
        <v>0</v>
      </c>
      <c r="K37" s="443">
        <f>'Jan2022'!M67</f>
        <v>0</v>
      </c>
      <c r="M37" s="441" t="s">
        <v>176</v>
      </c>
      <c r="N37" s="444">
        <f>'Jan2022'!$E$190/12</f>
        <v>198304.47</v>
      </c>
      <c r="O37" s="445">
        <f>'Jan2022'!AA191</f>
        <v>0</v>
      </c>
      <c r="P37" s="409"/>
      <c r="Q37" s="443"/>
      <c r="S37" s="423" t="str">
        <f>'Jan2022'!D17</f>
        <v>Vigilância Predial (4 postos de trabalho)-PORTALSUL SEGURANÇA</v>
      </c>
      <c r="T37" s="424">
        <f>'Jan2022'!E17</f>
        <v>0</v>
      </c>
      <c r="U37" s="424">
        <f>'Jan2022'!I17</f>
        <v>0</v>
      </c>
      <c r="V37" s="425" t="e">
        <f t="shared" si="7"/>
        <v>#DIV/0!</v>
      </c>
      <c r="X37" s="423"/>
      <c r="Y37" s="424"/>
      <c r="Z37" s="424"/>
      <c r="AA37" s="425"/>
    </row>
    <row r="38" spans="2:27" ht="15.75" customHeight="1">
      <c r="B38" s="412">
        <f>'Jan2022'!B4</f>
        <v>0</v>
      </c>
      <c r="C38" s="449">
        <f>'Jan2022'!E4</f>
        <v>48607.67</v>
      </c>
      <c r="D38" s="449"/>
      <c r="E38" s="449"/>
      <c r="G38" s="409">
        <f>'Jan2022'!B96</f>
        <v>0</v>
      </c>
      <c r="H38" s="443">
        <f>'Jan2022'!I96</f>
        <v>0</v>
      </c>
      <c r="J38" s="409">
        <f>'Jan2022'!B96</f>
        <v>0</v>
      </c>
      <c r="K38" s="443">
        <f>'Jan2022'!M96</f>
        <v>0</v>
      </c>
      <c r="M38" s="441" t="s">
        <v>177</v>
      </c>
      <c r="N38" s="444">
        <f>'Jan2022'!$E$190/12</f>
        <v>198304.47</v>
      </c>
      <c r="O38" s="450">
        <f>'Jan2022'!AB191</f>
        <v>0</v>
      </c>
      <c r="P38" s="409"/>
      <c r="Q38" s="443"/>
      <c r="S38" s="423" t="str">
        <f>'Jan2022'!D19</f>
        <v>Limpeza (10 postos de trabalhos) 6 meses 5 postos - LIMPADORA (até dez/21)</v>
      </c>
      <c r="T38" s="424">
        <f>'Jan2022'!E19</f>
        <v>610000</v>
      </c>
      <c r="U38" s="424">
        <f>'Jan2022'!I19</f>
        <v>0</v>
      </c>
      <c r="V38" s="425">
        <f t="shared" si="7"/>
        <v>0</v>
      </c>
      <c r="X38" s="423"/>
      <c r="Y38" s="424"/>
      <c r="Z38" s="424"/>
      <c r="AA38" s="425"/>
    </row>
    <row r="39" spans="2:27" ht="15.75" customHeight="1">
      <c r="B39" s="451">
        <f>'Jan2022'!B12</f>
        <v>0</v>
      </c>
      <c r="C39" s="451">
        <f>'Jan2022'!E12</f>
        <v>1669164.1900000002</v>
      </c>
      <c r="D39" s="451"/>
      <c r="E39" s="451"/>
      <c r="G39" s="409">
        <f>'Jan2022'!B159</f>
        <v>0</v>
      </c>
      <c r="H39" s="443">
        <f>'Jan2022'!I159</f>
        <v>0</v>
      </c>
      <c r="J39" s="409">
        <f>'Jan2022'!B159</f>
        <v>0</v>
      </c>
      <c r="K39" s="443">
        <f>'Jan2022'!M159</f>
        <v>0</v>
      </c>
      <c r="M39" s="441" t="s">
        <v>178</v>
      </c>
      <c r="N39" s="444">
        <f>'Jan2022'!$E$190/12</f>
        <v>198304.47</v>
      </c>
      <c r="O39" s="450">
        <f>'Jan2022'!AC191</f>
        <v>0</v>
      </c>
      <c r="P39" s="409"/>
      <c r="Q39" s="443"/>
      <c r="S39" s="423" t="str">
        <f>'Jan2022'!D20</f>
        <v>Jardinagem (1 posto de trabalho)-LIMPADORA</v>
      </c>
      <c r="T39" s="424">
        <f>'Jan2022'!E20</f>
        <v>43000</v>
      </c>
      <c r="U39" s="424">
        <f>'Jan2022'!I20</f>
        <v>0</v>
      </c>
      <c r="V39" s="425">
        <f t="shared" si="7"/>
        <v>0</v>
      </c>
      <c r="X39" s="423"/>
      <c r="Y39" s="424"/>
      <c r="Z39" s="424"/>
      <c r="AA39" s="425"/>
    </row>
    <row r="40" spans="2:27" ht="15.75" customHeight="1">
      <c r="B40" s="412">
        <f>'Jan2022'!B67</f>
        <v>0</v>
      </c>
      <c r="C40" s="449">
        <f>'Jan2022'!E67</f>
        <v>267218.16000000003</v>
      </c>
      <c r="D40" s="449"/>
      <c r="E40" s="449"/>
      <c r="G40" s="406"/>
      <c r="H40" s="452">
        <f>SUM(H35:H39)</f>
        <v>0</v>
      </c>
      <c r="J40" s="406"/>
      <c r="K40" s="452">
        <f>SUM(K35:K39)</f>
        <v>0</v>
      </c>
      <c r="M40" s="441" t="s">
        <v>179</v>
      </c>
      <c r="N40" s="444">
        <f>'Jan2022'!$E$190/12</f>
        <v>198304.47</v>
      </c>
      <c r="O40" s="450">
        <f>'Jan2022'!AD191</f>
        <v>0</v>
      </c>
      <c r="P40" s="409"/>
      <c r="Q40" s="443"/>
      <c r="S40" s="423" t="str">
        <f>'Jan2022'!D21</f>
        <v>Coleta de Resíduos - ABORGAMA</v>
      </c>
      <c r="T40" s="424">
        <f>'Jan2022'!E21</f>
        <v>2000</v>
      </c>
      <c r="U40" s="424">
        <f>'Jan2022'!I21</f>
        <v>0</v>
      </c>
      <c r="V40" s="425">
        <f t="shared" si="7"/>
        <v>0</v>
      </c>
      <c r="X40" s="423"/>
      <c r="Y40" s="424"/>
      <c r="Z40" s="424"/>
      <c r="AA40" s="425"/>
    </row>
    <row r="41" spans="2:27" ht="15.75" customHeight="1">
      <c r="B41" s="412">
        <f>'Jan2022'!B96</f>
        <v>0</v>
      </c>
      <c r="C41" s="449">
        <f>'Jan2022'!E96</f>
        <v>273274.02</v>
      </c>
      <c r="D41" s="449"/>
      <c r="E41" s="449"/>
      <c r="G41" s="406"/>
      <c r="H41" s="406"/>
      <c r="J41" s="406"/>
      <c r="K41" s="406"/>
      <c r="M41" s="441" t="s">
        <v>180</v>
      </c>
      <c r="N41" s="444">
        <f>'Jan2022'!$E$190/12</f>
        <v>198304.47</v>
      </c>
      <c r="O41" s="445">
        <f>'Jan2022'!Y193</f>
        <v>0</v>
      </c>
      <c r="P41" s="409"/>
      <c r="Q41" s="443"/>
      <c r="S41" s="423" t="str">
        <f>'Jan2022'!D22</f>
        <v>Manutenção predial Infra (1 posto de trabalho)-DIONÉIA</v>
      </c>
      <c r="T41" s="424">
        <f>'Jan2022'!E22</f>
        <v>45000</v>
      </c>
      <c r="U41" s="424">
        <f>'Jan2022'!I22</f>
        <v>0</v>
      </c>
      <c r="V41" s="425">
        <f t="shared" si="7"/>
        <v>0</v>
      </c>
      <c r="X41" s="423"/>
      <c r="Y41" s="424"/>
      <c r="Z41" s="424"/>
      <c r="AA41" s="425"/>
    </row>
    <row r="42" spans="2:27" ht="15.75" customHeight="1">
      <c r="B42" s="412">
        <f>'Jan2022'!B159</f>
        <v>0</v>
      </c>
      <c r="C42" s="449">
        <f>'Jan2022'!E159</f>
        <v>121389.6</v>
      </c>
      <c r="D42" s="449"/>
      <c r="E42" s="449"/>
      <c r="G42" s="406"/>
      <c r="H42" s="406"/>
      <c r="J42" s="406"/>
      <c r="K42" s="406"/>
      <c r="M42" s="441" t="s">
        <v>181</v>
      </c>
      <c r="N42" s="444">
        <f>'Jan2022'!$E$190/12</f>
        <v>198304.47</v>
      </c>
      <c r="O42" s="445">
        <f>'Jan2022'!Z193</f>
        <v>0</v>
      </c>
      <c r="P42" s="409"/>
      <c r="Q42" s="443"/>
      <c r="S42" s="423" t="str">
        <f>'Jan2022'!D23</f>
        <v>Manutenção Agropecuária (1 posto de trabalho) - FRAC</v>
      </c>
      <c r="T42" s="424">
        <f>'Jan2022'!E23</f>
        <v>43000</v>
      </c>
      <c r="U42" s="424">
        <f>'Jan2022'!I23</f>
        <v>0</v>
      </c>
      <c r="V42" s="425">
        <f t="shared" si="7"/>
        <v>0</v>
      </c>
      <c r="X42" s="423"/>
      <c r="Y42" s="424"/>
      <c r="Z42" s="424"/>
      <c r="AA42" s="425"/>
    </row>
    <row r="43" spans="2:27" ht="15.75" customHeight="1">
      <c r="B43" s="406"/>
      <c r="C43" s="453">
        <f>SUM(C38:C42)</f>
        <v>2379653.64</v>
      </c>
      <c r="D43" s="453"/>
      <c r="E43" s="453"/>
      <c r="G43" s="406"/>
      <c r="H43" s="406"/>
      <c r="J43" s="406"/>
      <c r="K43" s="406"/>
      <c r="M43" s="441" t="s">
        <v>182</v>
      </c>
      <c r="N43" s="444">
        <f>'Jan2022'!$E$190/12</f>
        <v>198304.47</v>
      </c>
      <c r="O43" s="445">
        <f>'Jan2022'!AA193</f>
        <v>0</v>
      </c>
      <c r="P43" s="409"/>
      <c r="Q43" s="443"/>
      <c r="S43" s="423" t="str">
        <f>'Jan2022'!D25</f>
        <v>Manutenção extintores e mangueiras - ELIANE RESTA</v>
      </c>
      <c r="T43" s="424">
        <f>'Jan2022'!E25</f>
        <v>7000</v>
      </c>
      <c r="U43" s="424">
        <f>'Jan2022'!I25</f>
        <v>0</v>
      </c>
      <c r="V43" s="425">
        <f t="shared" si="7"/>
        <v>0</v>
      </c>
      <c r="X43" s="406"/>
      <c r="Y43" s="406"/>
      <c r="Z43" s="437"/>
      <c r="AA43" s="438"/>
    </row>
    <row r="44" spans="2:27" ht="15.75" customHeight="1">
      <c r="B44" s="406"/>
      <c r="C44" s="406"/>
      <c r="D44" s="406"/>
      <c r="E44" s="406"/>
      <c r="G44" s="406"/>
      <c r="H44" s="406"/>
      <c r="J44" s="406"/>
      <c r="K44" s="406"/>
      <c r="M44" s="441" t="s">
        <v>183</v>
      </c>
      <c r="N44" s="444">
        <f>'Jan2022'!$E$190/12</f>
        <v>198304.47</v>
      </c>
      <c r="O44" s="450">
        <f>'Jan2022'!AB193</f>
        <v>0</v>
      </c>
      <c r="P44" s="409"/>
      <c r="Q44" s="406"/>
      <c r="S44" s="423" t="str">
        <f>'Jan2022'!D26</f>
        <v>Manutenção elétrica - ALFALOG</v>
      </c>
      <c r="T44" s="424">
        <f>'Jan2022'!E26</f>
        <v>8404</v>
      </c>
      <c r="U44" s="424">
        <f>'Jan2022'!I26</f>
        <v>0</v>
      </c>
      <c r="V44" s="425">
        <f t="shared" si="7"/>
        <v>0</v>
      </c>
      <c r="X44" s="406"/>
      <c r="Y44" s="406"/>
      <c r="Z44" s="437"/>
      <c r="AA44" s="438"/>
    </row>
    <row r="45" spans="2:27" ht="15.75" customHeight="1">
      <c r="B45" s="406"/>
      <c r="C45" s="406"/>
      <c r="D45" s="406"/>
      <c r="E45" s="406"/>
      <c r="G45" s="406"/>
      <c r="H45" s="406"/>
      <c r="J45" s="406"/>
      <c r="K45" s="406"/>
      <c r="M45" s="441" t="s">
        <v>184</v>
      </c>
      <c r="N45" s="444">
        <f>'Jan2022'!$E$190/12</f>
        <v>198304.47</v>
      </c>
      <c r="O45" s="450">
        <f>'Jan2022'!AC193</f>
        <v>0</v>
      </c>
      <c r="P45" s="409"/>
      <c r="Q45" s="406"/>
      <c r="S45" s="423" t="str">
        <f>'Jan2022'!D27</f>
        <v>Manutenção persianas e cortinas</v>
      </c>
      <c r="T45" s="424">
        <f>'Jan2022'!E27</f>
        <v>10000</v>
      </c>
      <c r="U45" s="424">
        <f>'Jan2022'!I27</f>
        <v>0</v>
      </c>
      <c r="V45" s="425">
        <f t="shared" si="7"/>
        <v>0</v>
      </c>
      <c r="X45" s="406"/>
      <c r="Y45" s="406"/>
      <c r="Z45" s="437"/>
      <c r="AA45" s="438"/>
    </row>
    <row r="46" spans="2:27" ht="15.75" customHeight="1">
      <c r="B46" s="406"/>
      <c r="C46" s="406"/>
      <c r="D46" s="406"/>
      <c r="E46" s="406"/>
      <c r="G46" s="406"/>
      <c r="H46" s="406"/>
      <c r="J46" s="406"/>
      <c r="K46" s="406"/>
      <c r="M46" s="441" t="s">
        <v>185</v>
      </c>
      <c r="N46" s="444">
        <f>'Jan2022'!$E$190/12</f>
        <v>198304.47</v>
      </c>
      <c r="O46" s="450">
        <f>'Jan2022'!AD193</f>
        <v>0</v>
      </c>
      <c r="P46" s="409"/>
      <c r="Q46" s="406"/>
      <c r="S46" s="423" t="str">
        <f>'Jan2022'!D28</f>
        <v>Manutenção de ar condicionado</v>
      </c>
      <c r="T46" s="424">
        <f>'Jan2022'!E28</f>
        <v>4202</v>
      </c>
      <c r="U46" s="424">
        <f>'Jan2022'!I28</f>
        <v>0</v>
      </c>
      <c r="V46" s="425">
        <f t="shared" si="7"/>
        <v>0</v>
      </c>
      <c r="X46" s="406"/>
      <c r="Y46" s="406"/>
      <c r="Z46" s="437"/>
      <c r="AA46" s="438"/>
    </row>
    <row r="47" spans="2:27" ht="15.75" customHeight="1">
      <c r="B47" s="406"/>
      <c r="C47" s="406"/>
      <c r="D47" s="406"/>
      <c r="E47" s="406"/>
      <c r="G47" s="406"/>
      <c r="H47" s="406"/>
      <c r="J47" s="406"/>
      <c r="K47" s="406"/>
      <c r="M47" s="441"/>
      <c r="N47" s="441"/>
      <c r="O47" s="441"/>
      <c r="P47" s="406"/>
      <c r="Q47" s="406"/>
      <c r="S47" s="423" t="str">
        <f>'Jan2022'!D29</f>
        <v>Manutenção e conservação de bens móveis- hidráulica-reparos</v>
      </c>
      <c r="T47" s="424">
        <f>'Jan2022'!E29</f>
        <v>4202</v>
      </c>
      <c r="U47" s="424">
        <f>'Jan2022'!I29</f>
        <v>0</v>
      </c>
      <c r="V47" s="425">
        <f t="shared" si="7"/>
        <v>0</v>
      </c>
      <c r="X47" s="406"/>
      <c r="Y47" s="406"/>
      <c r="Z47" s="437"/>
      <c r="AA47" s="438"/>
    </row>
    <row r="48" spans="2:27" ht="15.75" customHeight="1">
      <c r="B48" s="406"/>
      <c r="C48" s="406"/>
      <c r="D48" s="406"/>
      <c r="E48" s="406"/>
      <c r="G48" s="406"/>
      <c r="H48" s="406"/>
      <c r="J48" s="406"/>
      <c r="K48" s="406"/>
      <c r="M48" s="441"/>
      <c r="N48" s="441"/>
      <c r="O48" s="441"/>
      <c r="P48" s="406"/>
      <c r="Q48" s="406"/>
      <c r="S48" s="423" t="str">
        <f>'Jan2022'!D30</f>
        <v>Manutenção de equipamentos de laboratório - MEGA</v>
      </c>
      <c r="T48" s="424">
        <f>'Jan2022'!E30</f>
        <v>18404</v>
      </c>
      <c r="U48" s="424">
        <f>'Jan2022'!I30</f>
        <v>0</v>
      </c>
      <c r="V48" s="425">
        <f t="shared" si="7"/>
        <v>0</v>
      </c>
      <c r="X48" s="406"/>
      <c r="Y48" s="406"/>
      <c r="Z48" s="437"/>
      <c r="AA48" s="438"/>
    </row>
    <row r="49" spans="2:27" ht="15.75" customHeight="1">
      <c r="B49" s="406"/>
      <c r="C49" s="406"/>
      <c r="D49" s="406"/>
      <c r="E49" s="406"/>
      <c r="G49" s="406"/>
      <c r="H49" s="406"/>
      <c r="J49" s="406"/>
      <c r="K49" s="406"/>
      <c r="M49" s="441"/>
      <c r="N49" s="441"/>
      <c r="O49" s="441"/>
      <c r="P49" s="406"/>
      <c r="Q49" s="406"/>
      <c r="S49" s="423" t="str">
        <f>'Jan2022'!D32</f>
        <v>Manutenção de maquinários agrícolas- HM</v>
      </c>
      <c r="T49" s="424">
        <f>'Jan2022'!E32</f>
        <v>20000</v>
      </c>
      <c r="U49" s="424">
        <f>'Jan2022'!I32</f>
        <v>0</v>
      </c>
      <c r="V49" s="425">
        <f t="shared" si="7"/>
        <v>0</v>
      </c>
      <c r="X49" s="406"/>
      <c r="Y49" s="406"/>
      <c r="Z49" s="437"/>
      <c r="AA49" s="438"/>
    </row>
    <row r="50" spans="2:27" ht="15.75" customHeight="1">
      <c r="B50" s="406"/>
      <c r="C50" s="406"/>
      <c r="D50" s="406"/>
      <c r="E50" s="406"/>
      <c r="G50" s="406"/>
      <c r="H50" s="406"/>
      <c r="J50" s="406"/>
      <c r="K50" s="406"/>
      <c r="M50" s="441"/>
      <c r="N50" s="441"/>
      <c r="O50" s="441"/>
      <c r="P50" s="406"/>
      <c r="Q50" s="406"/>
      <c r="S50" s="423" t="str">
        <f>'Jan2022'!D33</f>
        <v>Manutenção do serviço de detetização</v>
      </c>
      <c r="T50" s="424">
        <f>'Jan2022'!E33</f>
        <v>2025.37</v>
      </c>
      <c r="U50" s="424">
        <f>'Jan2022'!I33</f>
        <v>0</v>
      </c>
      <c r="V50" s="425">
        <f t="shared" si="7"/>
        <v>0</v>
      </c>
      <c r="X50" s="406"/>
      <c r="Y50" s="406"/>
      <c r="Z50" s="437"/>
      <c r="AA50" s="438"/>
    </row>
    <row r="51" spans="2:27" ht="15.75" customHeight="1">
      <c r="B51" s="406"/>
      <c r="C51" s="406"/>
      <c r="D51" s="406"/>
      <c r="E51" s="406"/>
      <c r="G51" s="406"/>
      <c r="H51" s="406"/>
      <c r="J51" s="406"/>
      <c r="K51" s="406"/>
      <c r="M51" s="441"/>
      <c r="N51" s="441"/>
      <c r="O51" s="441"/>
      <c r="P51" s="406"/>
      <c r="Q51" s="406"/>
      <c r="S51" s="423" t="str">
        <f>'Jan2022'!D34</f>
        <v>Aquisição de equipamentos de uso geral</v>
      </c>
      <c r="T51" s="424">
        <f>'Jan2022'!E34</f>
        <v>30000</v>
      </c>
      <c r="U51" s="424">
        <f>'Jan2022'!I34</f>
        <v>0</v>
      </c>
      <c r="V51" s="425">
        <f t="shared" si="7"/>
        <v>0</v>
      </c>
      <c r="X51" s="406"/>
      <c r="Y51" s="406"/>
      <c r="Z51" s="437"/>
      <c r="AA51" s="438"/>
    </row>
    <row r="52" spans="2:27" ht="15.75" customHeight="1">
      <c r="B52" s="406"/>
      <c r="C52" s="406"/>
      <c r="D52" s="406"/>
      <c r="E52" s="406"/>
      <c r="G52" s="406"/>
      <c r="H52" s="406"/>
      <c r="J52" s="406"/>
      <c r="K52" s="406"/>
      <c r="M52" s="441"/>
      <c r="N52" s="441"/>
      <c r="O52" s="441"/>
      <c r="P52" s="406"/>
      <c r="Q52" s="406"/>
      <c r="S52" s="423" t="str">
        <f>'Jan2022'!D35</f>
        <v>Aquisição de mobiliário</v>
      </c>
      <c r="T52" s="424">
        <f>'Jan2022'!E35</f>
        <v>10000</v>
      </c>
      <c r="U52" s="424">
        <f>'Jan2022'!I35</f>
        <v>0</v>
      </c>
      <c r="V52" s="425">
        <f t="shared" si="7"/>
        <v>0</v>
      </c>
      <c r="X52" s="406"/>
      <c r="Y52" s="406"/>
      <c r="Z52" s="437"/>
      <c r="AA52" s="438"/>
    </row>
    <row r="53" spans="2:27" ht="15.75" customHeight="1">
      <c r="B53" s="406"/>
      <c r="C53" s="406"/>
      <c r="D53" s="406"/>
      <c r="E53" s="406"/>
      <c r="G53" s="406"/>
      <c r="H53" s="406"/>
      <c r="J53" s="406"/>
      <c r="K53" s="406"/>
      <c r="M53" s="441"/>
      <c r="N53" s="441"/>
      <c r="O53" s="441"/>
      <c r="P53" s="406"/>
      <c r="Q53" s="406"/>
      <c r="S53" s="423" t="str">
        <f>'Jan2022'!D37</f>
        <v>Manutenção de frotas - Combustível</v>
      </c>
      <c r="T53" s="424">
        <f>'Jan2022'!E37</f>
        <v>19200</v>
      </c>
      <c r="U53" s="424">
        <f>'Jan2022'!I37</f>
        <v>0</v>
      </c>
      <c r="V53" s="425">
        <f t="shared" si="7"/>
        <v>0</v>
      </c>
      <c r="X53" s="406"/>
      <c r="Y53" s="406"/>
      <c r="Z53" s="437"/>
      <c r="AA53" s="438"/>
    </row>
    <row r="54" spans="2:27" ht="15.75" customHeight="1">
      <c r="B54" s="406"/>
      <c r="C54" s="406"/>
      <c r="D54" s="406"/>
      <c r="E54" s="406"/>
      <c r="G54" s="406"/>
      <c r="H54" s="406"/>
      <c r="J54" s="406"/>
      <c r="K54" s="406"/>
      <c r="M54" s="441"/>
      <c r="N54" s="441"/>
      <c r="O54" s="441"/>
      <c r="P54" s="406"/>
      <c r="Q54" s="406"/>
      <c r="S54" s="423" t="str">
        <f>'Jan2022'!D38</f>
        <v>Manutenção frota prestação de serviços</v>
      </c>
      <c r="T54" s="424">
        <f>'Jan2022'!E38</f>
        <v>20000</v>
      </c>
      <c r="U54" s="424">
        <f>'Jan2022'!I38</f>
        <v>0</v>
      </c>
      <c r="V54" s="425">
        <f t="shared" si="7"/>
        <v>0</v>
      </c>
      <c r="X54" s="406"/>
      <c r="Y54" s="406"/>
      <c r="Z54" s="437"/>
      <c r="AA54" s="438"/>
    </row>
    <row r="55" spans="2:27" ht="15.75" customHeight="1">
      <c r="B55" s="406"/>
      <c r="C55" s="406"/>
      <c r="D55" s="406"/>
      <c r="E55" s="406"/>
      <c r="G55" s="406"/>
      <c r="H55" s="406"/>
      <c r="J55" s="406"/>
      <c r="K55" s="406"/>
      <c r="M55" s="441"/>
      <c r="N55" s="441"/>
      <c r="O55" s="441"/>
      <c r="P55" s="406"/>
      <c r="Q55" s="406"/>
      <c r="S55" s="423" t="str">
        <f>'Jan2022'!D39</f>
        <v>Publicidade legal em jornais -GIBBOR</v>
      </c>
      <c r="T55" s="424">
        <f>'Jan2022'!E39</f>
        <v>2344.5</v>
      </c>
      <c r="U55" s="424">
        <f>'Jan2022'!I39</f>
        <v>0</v>
      </c>
      <c r="V55" s="425">
        <f t="shared" si="7"/>
        <v>0</v>
      </c>
      <c r="X55" s="406"/>
      <c r="Y55" s="406"/>
      <c r="Z55" s="437"/>
      <c r="AA55" s="438"/>
    </row>
    <row r="56" spans="2:27" ht="15.75" customHeight="1">
      <c r="B56" s="406"/>
      <c r="C56" s="406"/>
      <c r="D56" s="406"/>
      <c r="E56" s="406"/>
      <c r="G56" s="406"/>
      <c r="H56" s="406"/>
      <c r="J56" s="406"/>
      <c r="K56" s="406"/>
      <c r="M56" s="441"/>
      <c r="N56" s="441"/>
      <c r="O56" s="441"/>
      <c r="P56" s="406"/>
      <c r="Q56" s="406"/>
      <c r="S56" s="423" t="str">
        <f>'Jan2022'!D40</f>
        <v>Obrigações tributárias (PIS)</v>
      </c>
      <c r="T56" s="424">
        <f>'Jan2022'!E40</f>
        <v>2000</v>
      </c>
      <c r="U56" s="424">
        <f>'Jan2022'!I40</f>
        <v>0</v>
      </c>
      <c r="V56" s="425">
        <f t="shared" si="7"/>
        <v>0</v>
      </c>
      <c r="X56" s="406"/>
      <c r="Y56" s="406"/>
      <c r="Z56" s="437"/>
      <c r="AA56" s="438"/>
    </row>
    <row r="57" spans="2:27" ht="15.75" customHeight="1">
      <c r="B57" s="406"/>
      <c r="C57" s="406"/>
      <c r="D57" s="406"/>
      <c r="E57" s="406"/>
      <c r="G57" s="406"/>
      <c r="H57" s="406"/>
      <c r="J57" s="406"/>
      <c r="K57" s="406"/>
      <c r="M57" s="441"/>
      <c r="N57" s="441"/>
      <c r="O57" s="441"/>
      <c r="P57" s="406"/>
      <c r="Q57" s="406"/>
      <c r="S57" s="423" t="str">
        <f>'Jan2022'!D41</f>
        <v>Seguro veicular e IPVA - Seguradora</v>
      </c>
      <c r="T57" s="424">
        <f>'Jan2022'!E41</f>
        <v>6000</v>
      </c>
      <c r="U57" s="424">
        <f>'Jan2022'!I41</f>
        <v>0</v>
      </c>
      <c r="V57" s="425">
        <f t="shared" si="7"/>
        <v>0</v>
      </c>
      <c r="X57" s="406"/>
      <c r="Y57" s="406"/>
      <c r="Z57" s="437"/>
      <c r="AA57" s="438"/>
    </row>
    <row r="58" spans="2:27" ht="15.75" customHeight="1">
      <c r="B58" s="406"/>
      <c r="C58" s="406"/>
      <c r="D58" s="406"/>
      <c r="E58" s="406"/>
      <c r="G58" s="406"/>
      <c r="H58" s="406"/>
      <c r="J58" s="406"/>
      <c r="K58" s="406"/>
      <c r="M58" s="441"/>
      <c r="N58" s="441"/>
      <c r="O58" s="441"/>
      <c r="P58" s="406"/>
      <c r="Q58" s="406"/>
      <c r="S58" s="423" t="str">
        <f>'Jan2022'!D42</f>
        <v xml:space="preserve">Material de Consumo conservação INFRAESTRUTURA </v>
      </c>
      <c r="T58" s="424">
        <f>'Jan2022'!E42</f>
        <v>30000</v>
      </c>
      <c r="U58" s="424">
        <f>'Jan2022'!I42</f>
        <v>0</v>
      </c>
      <c r="V58" s="425">
        <f t="shared" si="7"/>
        <v>0</v>
      </c>
      <c r="X58" s="406"/>
      <c r="Y58" s="406"/>
      <c r="Z58" s="437"/>
      <c r="AA58" s="438"/>
    </row>
    <row r="59" spans="2:27" ht="15.75" customHeight="1">
      <c r="B59" s="406"/>
      <c r="C59" s="406"/>
      <c r="D59" s="406"/>
      <c r="E59" s="406"/>
      <c r="G59" s="406"/>
      <c r="H59" s="406"/>
      <c r="J59" s="406"/>
      <c r="K59" s="406"/>
      <c r="M59" s="441"/>
      <c r="N59" s="441"/>
      <c r="O59" s="441"/>
      <c r="P59" s="406"/>
      <c r="Q59" s="406"/>
      <c r="S59" s="423" t="str">
        <f>'Jan2022'!D43</f>
        <v>Material consumo LEPEPs Ensino</v>
      </c>
      <c r="T59" s="424">
        <f>'Jan2022'!E43</f>
        <v>20000</v>
      </c>
      <c r="U59" s="424">
        <f>'Jan2022'!I43</f>
        <v>0</v>
      </c>
      <c r="V59" s="425">
        <f t="shared" si="7"/>
        <v>0</v>
      </c>
      <c r="AA59" s="405"/>
    </row>
    <row r="60" spans="2:27" ht="15" customHeight="1">
      <c r="B60" s="406"/>
      <c r="C60" s="406"/>
      <c r="D60" s="406"/>
      <c r="E60" s="406"/>
      <c r="S60" s="423" t="str">
        <f>'Jan2022'!D44</f>
        <v>Material consumo LEPEPs  Produção</v>
      </c>
      <c r="T60" s="424">
        <f>'Jan2022'!E44</f>
        <v>60000</v>
      </c>
      <c r="U60" s="424">
        <f>'Jan2022'!I44</f>
        <v>0</v>
      </c>
      <c r="V60" s="425">
        <f t="shared" si="7"/>
        <v>0</v>
      </c>
      <c r="AA60" s="405"/>
    </row>
    <row r="61" spans="2:27" ht="28.5" customHeight="1">
      <c r="B61" s="406"/>
      <c r="C61" s="406"/>
      <c r="D61" s="406"/>
      <c r="E61" s="406"/>
      <c r="S61" s="423" t="e">
        <f>'[1]2022'!#REF!</f>
        <v>#REF!</v>
      </c>
      <c r="T61" s="424" t="e">
        <f>'[1]2022'!#REF!</f>
        <v>#REF!</v>
      </c>
      <c r="U61" s="424" t="e">
        <f>'[1]2022'!#REF!</f>
        <v>#REF!</v>
      </c>
      <c r="V61" s="425" t="e">
        <f t="shared" si="7"/>
        <v>#REF!</v>
      </c>
      <c r="AA61" s="405"/>
    </row>
    <row r="62" spans="2:27" ht="24" customHeight="1">
      <c r="B62" s="406"/>
      <c r="C62" s="406"/>
      <c r="D62" s="406"/>
      <c r="E62" s="406"/>
      <c r="G62" s="524" t="s">
        <v>776</v>
      </c>
      <c r="H62" s="525"/>
      <c r="J62" s="532" t="s">
        <v>777</v>
      </c>
      <c r="K62" s="494"/>
      <c r="S62" s="423" t="str">
        <f>'Jan2022'!D45</f>
        <v>Material de expediente</v>
      </c>
      <c r="T62" s="424">
        <f>'Jan2022'!E45</f>
        <v>13000</v>
      </c>
      <c r="U62" s="424">
        <f>'Jan2022'!I45</f>
        <v>0</v>
      </c>
      <c r="V62" s="425">
        <f t="shared" si="7"/>
        <v>0</v>
      </c>
      <c r="AA62" s="405"/>
    </row>
    <row r="63" spans="2:27" ht="15.75" customHeight="1">
      <c r="D63" s="21"/>
      <c r="E63" s="21"/>
      <c r="G63" s="526"/>
      <c r="H63" s="527"/>
      <c r="J63" s="533"/>
      <c r="K63" s="494"/>
      <c r="T63" s="21"/>
      <c r="V63" s="405"/>
      <c r="AA63" s="405"/>
    </row>
    <row r="64" spans="2:27" ht="15.75" customHeight="1">
      <c r="D64" s="21"/>
      <c r="E64" s="21"/>
      <c r="G64" s="454" t="str">
        <f>'Jan2022'!D191</f>
        <v>ORÇAMENTO LIBERADO</v>
      </c>
      <c r="H64" s="455">
        <f>'Jan2022'!E191</f>
        <v>0</v>
      </c>
      <c r="J64" s="454" t="s">
        <v>778</v>
      </c>
      <c r="K64" s="455">
        <f>'Jan2022'!J192</f>
        <v>2466010.4700000002</v>
      </c>
      <c r="S64" s="523" t="s">
        <v>779</v>
      </c>
      <c r="T64" s="493"/>
      <c r="U64" s="493"/>
      <c r="V64" s="494"/>
      <c r="AA64" s="405"/>
    </row>
    <row r="65" spans="2:27" ht="15.75" customHeight="1">
      <c r="B65" s="522" t="s">
        <v>780</v>
      </c>
      <c r="C65" s="494"/>
      <c r="D65" s="416"/>
      <c r="E65" s="416"/>
      <c r="G65" s="454" t="str">
        <f>'Jan2022'!D192</f>
        <v>ORÇAMENTO EMPENHADO</v>
      </c>
      <c r="H65" s="456">
        <f>'Jan2022'!E192</f>
        <v>0</v>
      </c>
      <c r="I65" s="411" t="e">
        <f t="shared" ref="I65:I66" si="9">H65/H64</f>
        <v>#DIV/0!</v>
      </c>
      <c r="J65" s="454" t="s">
        <v>781</v>
      </c>
      <c r="K65" s="455">
        <f>'Jan2022'!N193</f>
        <v>219216.24</v>
      </c>
      <c r="L65" s="411">
        <f>K65/K64</f>
        <v>8.8895097026899475E-2</v>
      </c>
      <c r="S65" s="414"/>
      <c r="T65" s="415" t="s">
        <v>757</v>
      </c>
      <c r="U65" s="415" t="s">
        <v>753</v>
      </c>
      <c r="V65" s="415" t="s">
        <v>758</v>
      </c>
      <c r="AA65" s="405"/>
    </row>
    <row r="66" spans="2:27" ht="15.75" customHeight="1">
      <c r="B66" s="457" t="s">
        <v>782</v>
      </c>
      <c r="C66" s="458">
        <v>2212981</v>
      </c>
      <c r="D66" s="419"/>
      <c r="E66" s="419"/>
      <c r="F66" s="411">
        <f>C72/C68</f>
        <v>0</v>
      </c>
      <c r="G66" s="454" t="str">
        <f>'Jan2022'!D193</f>
        <v>ORÇAMENTO EXECUTADO</v>
      </c>
      <c r="H66" s="456">
        <f>'Jan2022'!E193</f>
        <v>0</v>
      </c>
      <c r="I66" s="411" t="e">
        <f t="shared" si="9"/>
        <v>#DIV/0!</v>
      </c>
      <c r="J66" s="454" t="s">
        <v>783</v>
      </c>
      <c r="K66" s="455">
        <f>'Jan2022'!E199</f>
        <v>2246794.2300000004</v>
      </c>
      <c r="L66" s="411">
        <f>K66/K64</f>
        <v>0.91110490297310065</v>
      </c>
      <c r="S66" s="423" t="str">
        <f>'Jan2022'!D70</f>
        <v>Telefonia e Internet - Telefonia Fixa -OI</v>
      </c>
      <c r="T66" s="424">
        <f>'Jan2022'!E70</f>
        <v>10000</v>
      </c>
      <c r="U66" s="424">
        <f>'Jan2022'!I70</f>
        <v>0</v>
      </c>
      <c r="V66" s="425">
        <f t="shared" ref="V66:V77" si="10">U66/T66</f>
        <v>0</v>
      </c>
      <c r="AA66" s="405"/>
    </row>
    <row r="67" spans="2:27" ht="15.75" customHeight="1">
      <c r="B67" s="459" t="s">
        <v>784</v>
      </c>
      <c r="C67" s="460">
        <v>44188.800000000003</v>
      </c>
      <c r="D67" s="461"/>
      <c r="E67" s="461"/>
      <c r="G67" s="454" t="str">
        <f>'Jan2022'!D194</f>
        <v>ORÇAMENTO PAGO</v>
      </c>
      <c r="H67" s="456">
        <f>'Jan2022'!E194</f>
        <v>0</v>
      </c>
      <c r="I67" s="411" t="e">
        <f>H67/H65</f>
        <v>#DIV/0!</v>
      </c>
      <c r="J67" s="7"/>
      <c r="K67" s="7"/>
      <c r="S67" s="423" t="str">
        <f>'Jan2022'!D71</f>
        <v>Telefonia e Internet - Link Internet Tche Turbo</v>
      </c>
      <c r="T67" s="424">
        <f>'Jan2022'!E71</f>
        <v>30000</v>
      </c>
      <c r="U67" s="424">
        <f>'Jan2022'!I71</f>
        <v>0</v>
      </c>
      <c r="V67" s="425">
        <f t="shared" si="10"/>
        <v>0</v>
      </c>
      <c r="AA67" s="405"/>
    </row>
    <row r="68" spans="2:27" ht="15.75" customHeight="1">
      <c r="B68" s="457" t="str">
        <f>'Jan2022'!D190</f>
        <v>ORÇAMENTO PLANEJADO</v>
      </c>
      <c r="C68" s="458">
        <f>'Jan2022'!E190</f>
        <v>2379653.64</v>
      </c>
      <c r="D68" s="419"/>
      <c r="E68" s="419"/>
      <c r="G68" s="7"/>
      <c r="H68" s="7"/>
      <c r="J68" s="7"/>
      <c r="K68" s="7"/>
      <c r="S68" s="423" t="str">
        <f>'Jan2022'!D72</f>
        <v>Telefonia e Internet - Manutenção central telefônica- FG</v>
      </c>
      <c r="T68" s="424">
        <f>'Jan2022'!E72</f>
        <v>5200</v>
      </c>
      <c r="U68" s="424">
        <f>'Jan2022'!I72</f>
        <v>0</v>
      </c>
      <c r="V68" s="425">
        <f t="shared" si="10"/>
        <v>0</v>
      </c>
      <c r="AA68" s="405"/>
    </row>
    <row r="69" spans="2:27" ht="15.75" customHeight="1">
      <c r="B69" s="457" t="str">
        <f>'Jan2022'!D191</f>
        <v>ORÇAMENTO LIBERADO</v>
      </c>
      <c r="C69" s="458">
        <v>2168792.13</v>
      </c>
      <c r="D69" s="419"/>
      <c r="E69" s="419"/>
      <c r="G69" s="7"/>
      <c r="H69" s="7"/>
      <c r="J69" s="7"/>
      <c r="K69" s="7"/>
      <c r="S69" s="423" t="str">
        <f>'Jan2022'!D73</f>
        <v>Manutenção de Hardware</v>
      </c>
      <c r="T69" s="424">
        <f>'Jan2022'!E73</f>
        <v>5000</v>
      </c>
      <c r="U69" s="424">
        <f>'Jan2022'!I73</f>
        <v>0</v>
      </c>
      <c r="V69" s="425">
        <f t="shared" si="10"/>
        <v>0</v>
      </c>
      <c r="AA69" s="405"/>
    </row>
    <row r="70" spans="2:27" ht="15.75" customHeight="1">
      <c r="B70" s="457" t="str">
        <f>'Jan2022'!D192</f>
        <v>ORÇAMENTO EMPENHADO</v>
      </c>
      <c r="C70" s="458">
        <f>2168792.13-134.04</f>
        <v>2168658.09</v>
      </c>
      <c r="D70" s="419"/>
      <c r="E70" s="419"/>
      <c r="G70" s="7"/>
      <c r="H70" s="7"/>
      <c r="J70" s="7"/>
      <c r="K70" s="7"/>
      <c r="S70" s="423" t="str">
        <f>'Jan2022'!D74</f>
        <v>Manutenção de Impressoras/Outsourcing de Impressão</v>
      </c>
      <c r="T70" s="424">
        <f>'Jan2022'!E74</f>
        <v>30000</v>
      </c>
      <c r="U70" s="424">
        <f>'Jan2022'!I74</f>
        <v>0</v>
      </c>
      <c r="V70" s="425">
        <f t="shared" si="10"/>
        <v>0</v>
      </c>
      <c r="AA70" s="405"/>
    </row>
    <row r="71" spans="2:27" ht="15.75" customHeight="1">
      <c r="B71" s="457" t="s">
        <v>785</v>
      </c>
      <c r="C71" s="458">
        <v>134.04</v>
      </c>
      <c r="D71" s="419"/>
      <c r="E71" s="419"/>
      <c r="G71" s="7"/>
      <c r="H71" s="7"/>
      <c r="J71" s="7"/>
      <c r="K71" s="7"/>
      <c r="S71" s="423" t="str">
        <f>'Jan2022'!D75</f>
        <v>PIIQP (reserva institucional  1%=23.296,54)</v>
      </c>
      <c r="T71" s="424">
        <f>'Jan2022'!E75</f>
        <v>23296.54</v>
      </c>
      <c r="U71" s="424">
        <f>'Jan2022'!I75</f>
        <v>0</v>
      </c>
      <c r="V71" s="425">
        <f t="shared" si="10"/>
        <v>0</v>
      </c>
      <c r="AA71" s="405"/>
    </row>
    <row r="72" spans="2:27" ht="15.75" customHeight="1">
      <c r="B72" s="457" t="str">
        <f>'Jan2022'!D193</f>
        <v>ORÇAMENTO EXECUTADO</v>
      </c>
      <c r="C72" s="458">
        <f>'Jan2022'!E193</f>
        <v>0</v>
      </c>
      <c r="D72" s="419"/>
      <c r="E72" s="419"/>
      <c r="G72" s="7"/>
      <c r="H72" s="7"/>
      <c r="J72" s="7"/>
      <c r="K72" s="7"/>
      <c r="S72" s="423" t="str">
        <f>'Jan2022'!D76</f>
        <v>PIIQPPE (reserva institucional  1%=23.296,54)</v>
      </c>
      <c r="T72" s="424">
        <f>'Jan2022'!E76</f>
        <v>23296.54</v>
      </c>
      <c r="U72" s="424">
        <f>'Jan2022'!I76</f>
        <v>0</v>
      </c>
      <c r="V72" s="425">
        <f t="shared" si="10"/>
        <v>0</v>
      </c>
      <c r="AA72" s="405"/>
    </row>
    <row r="73" spans="2:27" ht="15.75" customHeight="1">
      <c r="B73" s="406"/>
      <c r="C73" s="406"/>
      <c r="D73" s="406"/>
      <c r="E73" s="406"/>
      <c r="G73" s="7"/>
      <c r="H73" s="7"/>
      <c r="J73" s="7"/>
      <c r="K73" s="7"/>
      <c r="S73" s="423" t="str">
        <f>'Jan2022'!D77</f>
        <v>PID (reserva Institucional 1%= R$ 23.296,54)</v>
      </c>
      <c r="T73" s="424">
        <f>'Jan2022'!E77</f>
        <v>23296.54</v>
      </c>
      <c r="U73" s="424">
        <f>'Jan2022'!I77</f>
        <v>0</v>
      </c>
      <c r="V73" s="425">
        <f t="shared" si="10"/>
        <v>0</v>
      </c>
      <c r="AA73" s="405"/>
    </row>
    <row r="74" spans="2:27" ht="15.75" customHeight="1">
      <c r="B74" s="406"/>
      <c r="C74" s="406"/>
      <c r="D74" s="406"/>
      <c r="E74" s="406"/>
      <c r="G74" s="7"/>
      <c r="H74" s="7"/>
      <c r="J74" s="7"/>
      <c r="K74" s="7"/>
      <c r="S74" s="423" t="str">
        <f>'Jan2022'!D80</f>
        <v>CAPACITAÇÃO DE SERVIDORES</v>
      </c>
      <c r="T74" s="424">
        <f>'Jan2022'!E80</f>
        <v>13808</v>
      </c>
      <c r="U74" s="424">
        <f>'Jan2022'!F80</f>
        <v>0</v>
      </c>
      <c r="V74" s="425">
        <f t="shared" si="10"/>
        <v>0</v>
      </c>
      <c r="AA74" s="405"/>
    </row>
    <row r="75" spans="2:27" ht="15.75" customHeight="1">
      <c r="B75" s="406"/>
      <c r="C75" s="406"/>
      <c r="D75" s="406"/>
      <c r="E75" s="406"/>
      <c r="G75" s="7"/>
      <c r="H75" s="7"/>
      <c r="J75" s="7"/>
      <c r="K75" s="7"/>
      <c r="S75" s="423" t="str">
        <f>'Jan2022'!D84</f>
        <v>PROCESSO SELETIVO</v>
      </c>
      <c r="T75" s="424">
        <f>'Jan2022'!E84</f>
        <v>32329.200000000001</v>
      </c>
      <c r="U75" s="424">
        <f>'Jan2022'!I84</f>
        <v>0</v>
      </c>
      <c r="V75" s="425">
        <f t="shared" si="10"/>
        <v>0</v>
      </c>
      <c r="AA75" s="405"/>
    </row>
    <row r="76" spans="2:27" ht="15.75" customHeight="1">
      <c r="B76" s="406"/>
      <c r="C76" s="406"/>
      <c r="D76" s="406"/>
      <c r="E76" s="406"/>
      <c r="G76" s="7"/>
      <c r="H76" s="7"/>
      <c r="J76" s="7"/>
      <c r="K76" s="7"/>
      <c r="S76" s="423" t="str">
        <f>'Jan2022'!D90</f>
        <v xml:space="preserve">FUNDO DE TI (reserva instit. 2,5%= 59.491,34) </v>
      </c>
      <c r="T76" s="424">
        <f>'Jan2022'!E90</f>
        <v>59491.34</v>
      </c>
      <c r="U76" s="424">
        <f>'Jan2022'!I89</f>
        <v>0</v>
      </c>
      <c r="V76" s="425">
        <f t="shared" si="10"/>
        <v>0</v>
      </c>
      <c r="AA76" s="405"/>
    </row>
    <row r="77" spans="2:27" ht="15.75" customHeight="1">
      <c r="B77" s="406"/>
      <c r="C77" s="406"/>
      <c r="D77" s="406"/>
      <c r="E77" s="406"/>
      <c r="G77" s="7"/>
      <c r="H77" s="7"/>
      <c r="J77" s="7"/>
      <c r="K77" s="7"/>
      <c r="S77" s="423" t="str">
        <f>'Jan2022'!D91</f>
        <v>Equipamentos e Material Permanente (Despesa de capital)</v>
      </c>
      <c r="T77" s="424">
        <f>'Jan2022'!E91</f>
        <v>10000</v>
      </c>
      <c r="U77" s="424">
        <f>'Jan2022'!I91</f>
        <v>0</v>
      </c>
      <c r="V77" s="425">
        <f t="shared" si="10"/>
        <v>0</v>
      </c>
      <c r="AA77" s="405"/>
    </row>
    <row r="78" spans="2:27" ht="15.75" customHeight="1">
      <c r="B78" s="406"/>
      <c r="C78" s="406"/>
      <c r="D78" s="406"/>
      <c r="E78" s="406"/>
      <c r="G78" s="7"/>
      <c r="H78" s="7"/>
      <c r="J78" s="7"/>
      <c r="K78" s="7"/>
      <c r="S78" s="462"/>
      <c r="T78" s="463"/>
      <c r="U78" s="463"/>
      <c r="V78" s="464"/>
      <c r="AA78" s="405"/>
    </row>
    <row r="79" spans="2:27" ht="15.75" customHeight="1">
      <c r="B79" s="406"/>
      <c r="C79" s="406"/>
      <c r="D79" s="406"/>
      <c r="E79" s="406"/>
      <c r="G79" s="7"/>
      <c r="H79" s="7"/>
      <c r="J79" s="7"/>
      <c r="K79" s="7"/>
      <c r="S79" s="462"/>
      <c r="T79" s="463"/>
      <c r="U79" s="463"/>
      <c r="V79" s="464"/>
      <c r="AA79" s="405"/>
    </row>
    <row r="80" spans="2:27" ht="15.75" customHeight="1">
      <c r="B80" s="406"/>
      <c r="C80" s="406"/>
      <c r="D80" s="406"/>
      <c r="E80" s="406"/>
      <c r="G80" s="7"/>
      <c r="H80" s="7"/>
      <c r="J80" s="7"/>
      <c r="K80" s="7"/>
      <c r="S80" s="462"/>
      <c r="T80" s="463"/>
      <c r="U80" s="463"/>
      <c r="V80" s="464"/>
      <c r="AA80" s="405"/>
    </row>
    <row r="81" spans="2:27" ht="15.75" customHeight="1">
      <c r="B81" s="406"/>
      <c r="C81" s="406"/>
      <c r="D81" s="406"/>
      <c r="E81" s="406"/>
      <c r="G81" s="7"/>
      <c r="H81" s="7"/>
      <c r="J81" s="7"/>
      <c r="K81" s="7"/>
      <c r="S81" s="462"/>
      <c r="T81" s="463"/>
      <c r="U81" s="463"/>
      <c r="V81" s="464"/>
      <c r="AA81" s="405"/>
    </row>
    <row r="82" spans="2:27" ht="15.75" customHeight="1">
      <c r="B82" s="406"/>
      <c r="C82" s="406"/>
      <c r="D82" s="406"/>
      <c r="E82" s="406"/>
      <c r="G82" s="7"/>
      <c r="H82" s="7"/>
      <c r="J82" s="7"/>
      <c r="K82" s="7"/>
      <c r="S82" s="462"/>
      <c r="T82" s="463"/>
      <c r="U82" s="463"/>
      <c r="V82" s="464"/>
      <c r="AA82" s="405"/>
    </row>
    <row r="83" spans="2:27" ht="15.75" customHeight="1">
      <c r="B83" s="406"/>
      <c r="C83" s="406"/>
      <c r="D83" s="406"/>
      <c r="E83" s="406"/>
      <c r="G83" s="7"/>
      <c r="H83" s="7"/>
      <c r="J83" s="7"/>
      <c r="K83" s="7"/>
      <c r="S83" s="462"/>
      <c r="T83" s="463"/>
      <c r="U83" s="463"/>
      <c r="V83" s="464"/>
      <c r="AA83" s="405"/>
    </row>
    <row r="84" spans="2:27" ht="15.75" customHeight="1">
      <c r="B84" s="406"/>
      <c r="C84" s="406"/>
      <c r="D84" s="406"/>
      <c r="E84" s="406"/>
      <c r="G84" s="7"/>
      <c r="H84" s="7"/>
      <c r="J84" s="7"/>
      <c r="K84" s="7"/>
      <c r="S84" s="462"/>
      <c r="T84" s="463"/>
      <c r="U84" s="463"/>
      <c r="V84" s="464"/>
      <c r="AA84" s="405"/>
    </row>
    <row r="85" spans="2:27" ht="15.75" customHeight="1">
      <c r="B85" s="406"/>
      <c r="C85" s="406"/>
      <c r="D85" s="406"/>
      <c r="E85" s="406"/>
      <c r="G85" s="7"/>
      <c r="H85" s="7"/>
      <c r="J85" s="7"/>
      <c r="K85" s="7"/>
      <c r="S85" s="462"/>
      <c r="T85" s="463"/>
      <c r="U85" s="463"/>
      <c r="V85" s="464"/>
      <c r="AA85" s="405"/>
    </row>
    <row r="86" spans="2:27" ht="15.75" customHeight="1">
      <c r="B86" s="406"/>
      <c r="C86" s="406"/>
      <c r="D86" s="406"/>
      <c r="E86" s="406"/>
      <c r="G86" s="7"/>
      <c r="H86" s="7"/>
      <c r="J86" s="7"/>
      <c r="K86" s="7"/>
      <c r="S86" s="462"/>
      <c r="T86" s="463"/>
      <c r="U86" s="463"/>
      <c r="V86" s="464"/>
      <c r="AA86" s="405"/>
    </row>
    <row r="87" spans="2:27" ht="15" customHeight="1">
      <c r="B87" s="406"/>
      <c r="C87" s="406"/>
      <c r="D87" s="406"/>
      <c r="E87" s="406"/>
      <c r="S87" s="462"/>
      <c r="T87" s="463"/>
      <c r="U87" s="463"/>
      <c r="V87" s="464"/>
      <c r="AA87" s="405"/>
    </row>
    <row r="88" spans="2:27" ht="15" customHeight="1">
      <c r="B88" s="406"/>
      <c r="C88" s="406"/>
      <c r="D88" s="406"/>
      <c r="E88" s="406"/>
      <c r="S88" s="462"/>
      <c r="T88" s="463"/>
      <c r="U88" s="463"/>
      <c r="V88" s="464"/>
      <c r="AA88" s="405"/>
    </row>
    <row r="89" spans="2:27" ht="15" customHeight="1">
      <c r="B89" s="406"/>
      <c r="C89" s="406"/>
      <c r="D89" s="406"/>
      <c r="E89" s="406"/>
      <c r="S89" s="462"/>
      <c r="T89" s="463"/>
      <c r="U89" s="463"/>
      <c r="V89" s="464"/>
      <c r="AA89" s="405"/>
    </row>
    <row r="90" spans="2:27" ht="15" customHeight="1">
      <c r="B90" s="406"/>
      <c r="C90" s="406"/>
      <c r="D90" s="406"/>
      <c r="E90" s="406"/>
      <c r="S90" s="462"/>
      <c r="T90" s="463"/>
      <c r="U90" s="463"/>
      <c r="V90" s="464"/>
      <c r="AA90" s="405"/>
    </row>
    <row r="91" spans="2:27" ht="15" customHeight="1">
      <c r="B91" s="406"/>
      <c r="C91" s="406"/>
      <c r="D91" s="406"/>
      <c r="E91" s="406"/>
      <c r="T91" s="21"/>
      <c r="V91" s="405"/>
      <c r="AA91" s="405"/>
    </row>
    <row r="92" spans="2:27" ht="15" customHeight="1">
      <c r="B92" s="406"/>
      <c r="C92" s="406"/>
      <c r="D92" s="406"/>
      <c r="E92" s="406"/>
      <c r="J92" s="534" t="s">
        <v>786</v>
      </c>
      <c r="K92" s="525"/>
      <c r="M92" s="528" t="s">
        <v>787</v>
      </c>
      <c r="N92" s="525"/>
      <c r="O92" s="465"/>
      <c r="T92" s="21"/>
      <c r="V92" s="405"/>
      <c r="AA92" s="405"/>
    </row>
    <row r="93" spans="2:27" ht="15" customHeight="1">
      <c r="D93" s="21"/>
      <c r="E93" s="21"/>
      <c r="J93" s="529"/>
      <c r="K93" s="530"/>
      <c r="M93" s="529"/>
      <c r="N93" s="530"/>
      <c r="O93" s="465"/>
      <c r="T93" s="21"/>
      <c r="V93" s="405"/>
      <c r="AA93" s="405"/>
    </row>
    <row r="94" spans="2:27" ht="21.75" customHeight="1">
      <c r="D94" s="21"/>
      <c r="E94" s="21"/>
      <c r="J94" s="466" t="s">
        <v>788</v>
      </c>
      <c r="K94" s="467">
        <f>92788.93-K95</f>
        <v>88551.43</v>
      </c>
      <c r="M94" s="468"/>
      <c r="N94" s="469" t="s">
        <v>753</v>
      </c>
      <c r="O94" s="469" t="s">
        <v>789</v>
      </c>
      <c r="P94" s="21"/>
      <c r="T94" s="21"/>
      <c r="V94" s="405"/>
      <c r="AA94" s="405"/>
    </row>
    <row r="95" spans="2:27" ht="19.5" customHeight="1">
      <c r="D95" s="21"/>
      <c r="E95" s="21"/>
      <c r="J95" s="466" t="s">
        <v>790</v>
      </c>
      <c r="K95" s="467">
        <v>4237.5</v>
      </c>
      <c r="M95" s="470" t="s">
        <v>791</v>
      </c>
      <c r="N95" s="471">
        <v>823388.88</v>
      </c>
      <c r="O95" s="472" t="s">
        <v>792</v>
      </c>
      <c r="T95" s="21"/>
      <c r="V95" s="405"/>
      <c r="AA95" s="405"/>
    </row>
    <row r="96" spans="2:27" ht="21.75" customHeight="1">
      <c r="B96" s="522" t="s">
        <v>780</v>
      </c>
      <c r="C96" s="494"/>
      <c r="D96" s="416"/>
      <c r="E96" s="416"/>
      <c r="J96" s="473"/>
      <c r="K96" s="474">
        <f>SUM(K94:K95)</f>
        <v>92788.93</v>
      </c>
      <c r="M96" s="470" t="s">
        <v>793</v>
      </c>
      <c r="N96" s="471">
        <v>90737.45</v>
      </c>
      <c r="O96" s="472" t="s">
        <v>794</v>
      </c>
      <c r="T96" s="21"/>
      <c r="V96" s="405"/>
      <c r="AA96" s="405"/>
    </row>
    <row r="97" spans="1:30" ht="23.25" customHeight="1">
      <c r="A97" s="21"/>
      <c r="B97" s="416"/>
      <c r="C97" s="416"/>
      <c r="D97" s="416"/>
      <c r="E97" s="416"/>
      <c r="F97" s="21"/>
      <c r="G97" s="21"/>
      <c r="H97" s="21"/>
      <c r="I97" s="21"/>
      <c r="J97" s="473"/>
      <c r="K97" s="406"/>
      <c r="L97" s="21"/>
      <c r="M97" s="470" t="s">
        <v>795</v>
      </c>
      <c r="N97" s="471">
        <v>158523.76999999999</v>
      </c>
      <c r="O97" s="472" t="s">
        <v>794</v>
      </c>
      <c r="P97" s="21"/>
      <c r="Q97" s="21"/>
      <c r="R97" s="21"/>
      <c r="S97" s="21"/>
      <c r="T97" s="21"/>
      <c r="U97" s="21"/>
      <c r="V97" s="405"/>
      <c r="W97" s="21"/>
      <c r="X97" s="21"/>
      <c r="Y97" s="21"/>
      <c r="Z97" s="21"/>
      <c r="AA97" s="405"/>
      <c r="AB97" s="21"/>
      <c r="AC97" s="21"/>
      <c r="AD97" s="21"/>
    </row>
    <row r="98" spans="1:30" ht="27" customHeight="1">
      <c r="B98" s="457" t="s">
        <v>450</v>
      </c>
      <c r="C98" s="458">
        <v>2168792.13</v>
      </c>
      <c r="D98" s="419"/>
      <c r="E98" s="419"/>
      <c r="J98" s="473" t="s">
        <v>796</v>
      </c>
      <c r="K98" s="465"/>
      <c r="M98" s="470" t="s">
        <v>795</v>
      </c>
      <c r="N98" s="471">
        <v>62808.480000000003</v>
      </c>
      <c r="O98" s="472" t="s">
        <v>780</v>
      </c>
      <c r="T98" s="21"/>
      <c r="V98" s="405"/>
      <c r="AA98" s="405"/>
    </row>
    <row r="99" spans="1:30" ht="25.5" customHeight="1">
      <c r="B99" s="457" t="s">
        <v>797</v>
      </c>
      <c r="C99" s="458">
        <f>155000</f>
        <v>155000</v>
      </c>
      <c r="D99" s="419"/>
      <c r="E99" s="419"/>
      <c r="J99" s="420"/>
      <c r="K99" s="465"/>
      <c r="M99" s="475"/>
      <c r="N99" s="476">
        <f>SUM(N95:N98)</f>
        <v>1135458.5799999998</v>
      </c>
      <c r="O99" s="477"/>
      <c r="T99" s="21"/>
      <c r="V99" s="405"/>
      <c r="AA99" s="405"/>
    </row>
    <row r="100" spans="1:30" ht="15" customHeight="1">
      <c r="B100" s="457" t="s">
        <v>798</v>
      </c>
      <c r="C100" s="458">
        <v>83705.490000000005</v>
      </c>
      <c r="D100" s="419"/>
      <c r="E100" s="419"/>
      <c r="J100" s="473"/>
      <c r="K100" s="406"/>
      <c r="M100" s="420"/>
      <c r="N100" s="465"/>
      <c r="O100" s="465"/>
      <c r="T100" s="21"/>
      <c r="V100" s="405"/>
      <c r="AA100" s="405"/>
    </row>
    <row r="101" spans="1:30" ht="15" customHeight="1">
      <c r="B101" s="457"/>
      <c r="C101" s="458"/>
      <c r="D101" s="419"/>
      <c r="E101" s="419"/>
      <c r="J101" s="406"/>
      <c r="K101" s="406"/>
      <c r="M101" s="473"/>
      <c r="N101" s="406"/>
      <c r="O101" s="406"/>
      <c r="T101" s="21"/>
      <c r="V101" s="405"/>
      <c r="AA101" s="405"/>
    </row>
    <row r="102" spans="1:30" ht="15" customHeight="1">
      <c r="B102" s="457"/>
      <c r="C102" s="458"/>
      <c r="D102" s="419"/>
      <c r="E102" s="419"/>
      <c r="J102" s="406"/>
      <c r="K102" s="406"/>
      <c r="M102" s="406"/>
      <c r="N102" s="406"/>
      <c r="O102" s="406"/>
      <c r="T102" s="21"/>
      <c r="V102" s="405"/>
      <c r="AA102" s="405"/>
    </row>
    <row r="103" spans="1:30" ht="15" customHeight="1">
      <c r="B103" s="457"/>
      <c r="C103" s="458"/>
      <c r="D103" s="419"/>
      <c r="E103" s="419"/>
      <c r="J103" s="409"/>
      <c r="K103" s="410"/>
      <c r="M103" s="406"/>
      <c r="N103" s="406"/>
      <c r="O103" s="406"/>
      <c r="T103" s="21"/>
      <c r="V103" s="405"/>
      <c r="AA103" s="405"/>
    </row>
    <row r="104" spans="1:30" ht="15" customHeight="1">
      <c r="B104" s="406"/>
      <c r="C104" s="406"/>
      <c r="D104" s="406"/>
      <c r="E104" s="406"/>
      <c r="J104" s="409"/>
      <c r="K104" s="410"/>
      <c r="M104" s="409"/>
      <c r="N104" s="410"/>
      <c r="T104" s="21"/>
      <c r="V104" s="405"/>
      <c r="AA104" s="405"/>
    </row>
    <row r="105" spans="1:30" ht="15" customHeight="1">
      <c r="B105" s="406"/>
      <c r="C105" s="406"/>
      <c r="D105" s="406"/>
      <c r="E105" s="406"/>
      <c r="J105" s="409"/>
      <c r="K105" s="410"/>
      <c r="M105" s="528" t="s">
        <v>799</v>
      </c>
      <c r="N105" s="525"/>
      <c r="O105" s="465"/>
      <c r="T105" s="21"/>
      <c r="V105" s="405"/>
      <c r="AA105" s="405"/>
    </row>
    <row r="106" spans="1:30" ht="15" customHeight="1">
      <c r="B106" s="406"/>
      <c r="C106" s="406"/>
      <c r="D106" s="406"/>
      <c r="E106" s="406"/>
      <c r="J106" s="406"/>
      <c r="K106" s="406"/>
      <c r="M106" s="529"/>
      <c r="N106" s="530"/>
      <c r="O106" s="465"/>
      <c r="T106" s="21"/>
      <c r="V106" s="405"/>
      <c r="AA106" s="405"/>
    </row>
    <row r="107" spans="1:30" ht="23.25" customHeight="1">
      <c r="B107" s="406"/>
      <c r="C107" s="406"/>
      <c r="D107" s="406"/>
      <c r="E107" s="406"/>
      <c r="J107" s="406"/>
      <c r="K107" s="406"/>
      <c r="M107" s="468"/>
      <c r="N107" s="469" t="s">
        <v>753</v>
      </c>
      <c r="O107" s="469" t="s">
        <v>789</v>
      </c>
      <c r="T107" s="21"/>
      <c r="V107" s="405"/>
      <c r="AA107" s="405"/>
    </row>
    <row r="108" spans="1:30" ht="19.5" customHeight="1">
      <c r="B108" s="406"/>
      <c r="C108" s="406"/>
      <c r="D108" s="406"/>
      <c r="E108" s="406"/>
      <c r="J108" s="406"/>
      <c r="K108" s="406"/>
      <c r="M108" s="470" t="s">
        <v>800</v>
      </c>
      <c r="N108" s="471">
        <v>476983.69</v>
      </c>
      <c r="O108" s="472" t="s">
        <v>792</v>
      </c>
      <c r="T108" s="21"/>
      <c r="V108" s="405"/>
      <c r="AA108" s="405"/>
    </row>
    <row r="109" spans="1:30" ht="19.5" customHeight="1">
      <c r="B109" s="406"/>
      <c r="C109" s="406"/>
      <c r="D109" s="406"/>
      <c r="E109" s="406"/>
      <c r="J109" s="406"/>
      <c r="K109" s="406"/>
      <c r="M109" s="470" t="s">
        <v>793</v>
      </c>
      <c r="N109" s="471">
        <v>37013.93</v>
      </c>
      <c r="O109" s="472" t="s">
        <v>801</v>
      </c>
      <c r="T109" s="21"/>
      <c r="V109" s="405"/>
      <c r="AA109" s="405"/>
    </row>
    <row r="110" spans="1:30" ht="21" customHeight="1">
      <c r="B110" s="406"/>
      <c r="C110" s="406"/>
      <c r="D110" s="406"/>
      <c r="E110" s="406"/>
      <c r="J110" s="406"/>
      <c r="K110" s="406"/>
      <c r="M110" s="470" t="s">
        <v>795</v>
      </c>
      <c r="N110" s="471">
        <v>90487.8</v>
      </c>
      <c r="O110" s="472" t="s">
        <v>780</v>
      </c>
      <c r="T110" s="21"/>
      <c r="V110" s="405"/>
      <c r="AA110" s="405"/>
    </row>
    <row r="111" spans="1:30" ht="23.25" customHeight="1">
      <c r="B111" s="406"/>
      <c r="C111" s="406"/>
      <c r="D111" s="406"/>
      <c r="E111" s="406"/>
      <c r="J111" s="406"/>
      <c r="K111" s="406"/>
      <c r="M111" s="470"/>
      <c r="N111" s="476">
        <f>SUM(N108:N110)</f>
        <v>604485.42000000004</v>
      </c>
      <c r="O111" s="472"/>
      <c r="T111" s="21"/>
      <c r="V111" s="405"/>
      <c r="AA111" s="405"/>
    </row>
    <row r="112" spans="1:30" ht="15" customHeight="1">
      <c r="B112" s="406"/>
      <c r="C112" s="406"/>
      <c r="D112" s="406"/>
      <c r="E112" s="406"/>
      <c r="J112" s="406"/>
      <c r="K112" s="406"/>
      <c r="M112" s="475"/>
      <c r="O112" s="477"/>
      <c r="T112" s="21"/>
      <c r="V112" s="405"/>
      <c r="AA112" s="405"/>
    </row>
    <row r="113" spans="2:27" ht="15" customHeight="1">
      <c r="B113" s="406"/>
      <c r="C113" s="406"/>
      <c r="D113" s="406"/>
      <c r="E113" s="406"/>
      <c r="J113" s="406"/>
      <c r="K113" s="406"/>
      <c r="T113" s="21"/>
      <c r="V113" s="405"/>
      <c r="AA113" s="405"/>
    </row>
    <row r="114" spans="2:27" ht="15" customHeight="1">
      <c r="B114" s="406"/>
      <c r="C114" s="406"/>
      <c r="D114" s="406"/>
      <c r="E114" s="406"/>
      <c r="J114" s="406"/>
      <c r="K114" s="406"/>
      <c r="M114" s="528" t="s">
        <v>802</v>
      </c>
      <c r="N114" s="525"/>
      <c r="O114" s="465"/>
      <c r="T114" s="21"/>
      <c r="V114" s="405"/>
      <c r="AA114" s="405"/>
    </row>
    <row r="115" spans="2:27" ht="15" customHeight="1">
      <c r="B115" s="406"/>
      <c r="C115" s="406"/>
      <c r="D115" s="406"/>
      <c r="E115" s="406"/>
      <c r="J115" s="406"/>
      <c r="K115" s="406"/>
      <c r="M115" s="529"/>
      <c r="N115" s="530"/>
      <c r="O115" s="465"/>
      <c r="T115" s="21"/>
      <c r="V115" s="405"/>
      <c r="AA115" s="405"/>
    </row>
    <row r="116" spans="2:27" ht="24.75" customHeight="1">
      <c r="B116" s="406"/>
      <c r="C116" s="406"/>
      <c r="D116" s="406"/>
      <c r="E116" s="406"/>
      <c r="J116" s="406"/>
      <c r="K116" s="406"/>
      <c r="M116" s="468"/>
      <c r="N116" s="469" t="s">
        <v>753</v>
      </c>
      <c r="O116" s="469" t="s">
        <v>789</v>
      </c>
      <c r="T116" s="21"/>
      <c r="V116" s="405"/>
      <c r="AA116" s="405"/>
    </row>
    <row r="117" spans="2:27" ht="28.5" customHeight="1">
      <c r="B117" s="406"/>
      <c r="C117" s="406"/>
      <c r="D117" s="406"/>
      <c r="E117" s="406"/>
      <c r="J117" s="406"/>
      <c r="K117" s="406"/>
      <c r="M117" s="470" t="s">
        <v>803</v>
      </c>
      <c r="N117" s="478">
        <v>452770.49</v>
      </c>
      <c r="O117" s="472" t="s">
        <v>363</v>
      </c>
      <c r="T117" s="21"/>
      <c r="V117" s="405"/>
      <c r="AA117" s="405"/>
    </row>
    <row r="118" spans="2:27" ht="15" customHeight="1">
      <c r="B118" s="406"/>
      <c r="C118" s="406"/>
      <c r="D118" s="406"/>
      <c r="E118" s="406"/>
      <c r="J118" s="406"/>
      <c r="K118" s="406"/>
      <c r="M118" s="470"/>
      <c r="N118" s="471"/>
      <c r="O118" s="472"/>
      <c r="T118" s="21"/>
      <c r="V118" s="405"/>
      <c r="AA118" s="405"/>
    </row>
    <row r="119" spans="2:27" ht="15" customHeight="1">
      <c r="B119" s="406"/>
      <c r="C119" s="406"/>
      <c r="D119" s="406"/>
      <c r="E119" s="406"/>
      <c r="J119" s="406"/>
      <c r="K119" s="406"/>
      <c r="M119" s="470"/>
      <c r="N119" s="471"/>
      <c r="O119" s="472"/>
      <c r="T119" s="21"/>
      <c r="V119" s="405"/>
      <c r="AA119" s="405"/>
    </row>
    <row r="120" spans="2:27" ht="15" customHeight="1">
      <c r="B120" s="406"/>
      <c r="C120" s="406"/>
      <c r="D120" s="406"/>
      <c r="E120" s="406"/>
      <c r="J120" s="406"/>
      <c r="K120" s="406"/>
      <c r="M120" s="470"/>
      <c r="N120" s="476">
        <f>SUM(N117:N119)</f>
        <v>452770.49</v>
      </c>
      <c r="O120" s="472"/>
      <c r="T120" s="21"/>
      <c r="V120" s="405"/>
      <c r="AA120" s="405"/>
    </row>
    <row r="121" spans="2:27" ht="15" customHeight="1">
      <c r="B121" s="406"/>
      <c r="C121" s="406"/>
      <c r="D121" s="406"/>
      <c r="E121" s="406"/>
      <c r="J121" s="406"/>
      <c r="K121" s="406"/>
      <c r="T121" s="21"/>
      <c r="V121" s="405"/>
      <c r="AA121" s="405"/>
    </row>
    <row r="122" spans="2:27" ht="15" customHeight="1">
      <c r="B122" s="406"/>
      <c r="C122" s="406"/>
      <c r="D122" s="406"/>
      <c r="E122" s="406"/>
      <c r="T122" s="21"/>
      <c r="V122" s="405"/>
      <c r="AA122" s="405"/>
    </row>
    <row r="123" spans="2:27" ht="15" customHeight="1">
      <c r="B123" s="406"/>
      <c r="C123" s="406"/>
      <c r="D123" s="406"/>
      <c r="E123" s="406"/>
      <c r="M123" s="528" t="s">
        <v>804</v>
      </c>
      <c r="N123" s="525"/>
      <c r="O123" s="465"/>
      <c r="T123" s="21"/>
      <c r="V123" s="405"/>
      <c r="AA123" s="405"/>
    </row>
    <row r="124" spans="2:27" ht="15" customHeight="1">
      <c r="D124" s="21"/>
      <c r="E124" s="21"/>
      <c r="M124" s="529"/>
      <c r="N124" s="530"/>
      <c r="O124" s="465"/>
      <c r="T124" s="21"/>
      <c r="V124" s="405"/>
      <c r="AA124" s="405"/>
    </row>
    <row r="125" spans="2:27" ht="20.25" customHeight="1">
      <c r="D125" s="21"/>
      <c r="E125" s="21"/>
      <c r="M125" s="468"/>
      <c r="N125" s="469" t="s">
        <v>753</v>
      </c>
      <c r="O125" s="469" t="s">
        <v>789</v>
      </c>
      <c r="T125" s="21"/>
      <c r="V125" s="405"/>
      <c r="AA125" s="405"/>
    </row>
    <row r="126" spans="2:27" ht="22.5" customHeight="1">
      <c r="D126" s="21"/>
      <c r="E126" s="21"/>
      <c r="M126" s="470" t="s">
        <v>805</v>
      </c>
      <c r="N126" s="471">
        <v>572638.78</v>
      </c>
      <c r="O126" s="472" t="s">
        <v>806</v>
      </c>
      <c r="T126" s="21"/>
      <c r="V126" s="405"/>
      <c r="AA126" s="405"/>
    </row>
    <row r="127" spans="2:27" ht="21.75" customHeight="1">
      <c r="B127" s="531"/>
      <c r="C127" s="494"/>
      <c r="D127" s="479"/>
      <c r="E127" s="479"/>
      <c r="M127" s="470"/>
      <c r="N127" s="471">
        <v>46434.84</v>
      </c>
      <c r="O127" s="472" t="s">
        <v>188</v>
      </c>
      <c r="T127" s="21"/>
      <c r="V127" s="405"/>
      <c r="AA127" s="405"/>
    </row>
    <row r="128" spans="2:27" ht="24" customHeight="1">
      <c r="B128" s="428"/>
      <c r="C128" s="408" t="s">
        <v>753</v>
      </c>
      <c r="D128" s="408" t="s">
        <v>807</v>
      </c>
      <c r="E128" s="416"/>
      <c r="M128" s="470"/>
      <c r="N128" s="476">
        <f>N126+N127</f>
        <v>619073.62</v>
      </c>
      <c r="O128" s="472"/>
      <c r="T128" s="21"/>
      <c r="V128" s="405"/>
      <c r="AA128" s="405"/>
    </row>
    <row r="129" spans="1:30" ht="21" customHeight="1">
      <c r="B129" s="457" t="s">
        <v>808</v>
      </c>
      <c r="C129" s="458">
        <f>105000+50000+83705.49</f>
        <v>238705.49</v>
      </c>
      <c r="D129" s="458">
        <f>C129-62808.48</f>
        <v>175897.00999999998</v>
      </c>
      <c r="E129" s="419"/>
      <c r="M129" s="470"/>
      <c r="O129" s="472"/>
      <c r="T129" s="21"/>
      <c r="V129" s="405"/>
      <c r="AA129" s="405"/>
    </row>
    <row r="130" spans="1:30" ht="15" customHeight="1">
      <c r="B130" s="457" t="s">
        <v>809</v>
      </c>
      <c r="C130" s="458">
        <f>'Jan2022'!I15</f>
        <v>0</v>
      </c>
      <c r="D130" s="458">
        <f>'Jan2022'!S15</f>
        <v>0</v>
      </c>
      <c r="E130" s="419"/>
      <c r="T130" s="21"/>
      <c r="V130" s="405"/>
      <c r="AA130" s="405"/>
    </row>
    <row r="131" spans="1:30" ht="15" customHeight="1">
      <c r="B131" s="457" t="s">
        <v>810</v>
      </c>
      <c r="C131" s="458">
        <v>30000</v>
      </c>
      <c r="D131" s="458" t="e">
        <f>'[1]2022'!#REF!</f>
        <v>#REF!</v>
      </c>
      <c r="E131" s="419"/>
      <c r="T131" s="21"/>
      <c r="V131" s="405"/>
      <c r="AA131" s="405"/>
    </row>
    <row r="132" spans="1:30" ht="15" customHeight="1">
      <c r="B132" s="457" t="s">
        <v>811</v>
      </c>
      <c r="C132" s="458" t="e">
        <f>'[1]2022'!#REF!</f>
        <v>#REF!</v>
      </c>
      <c r="D132" s="458">
        <f>'Jan2022'!S37</f>
        <v>0</v>
      </c>
      <c r="E132" s="419"/>
      <c r="T132" s="21"/>
      <c r="V132" s="405"/>
      <c r="AA132" s="405"/>
    </row>
    <row r="133" spans="1:30" ht="15" customHeight="1">
      <c r="B133" s="457" t="s">
        <v>812</v>
      </c>
      <c r="C133" s="458">
        <f>'Jan2022'!I84</f>
        <v>0</v>
      </c>
      <c r="D133" s="458">
        <f>'Jan2022'!S87</f>
        <v>0</v>
      </c>
      <c r="E133" s="419"/>
      <c r="T133" s="21"/>
      <c r="V133" s="405"/>
      <c r="AA133" s="405"/>
    </row>
    <row r="134" spans="1:30" ht="15" customHeight="1">
      <c r="B134" s="457" t="s">
        <v>813</v>
      </c>
      <c r="C134" s="458">
        <f>'Jan2022'!I42</f>
        <v>0</v>
      </c>
      <c r="D134" s="458">
        <f>'Jan2022'!S42</f>
        <v>0</v>
      </c>
      <c r="E134" s="419"/>
      <c r="T134" s="21"/>
      <c r="V134" s="405"/>
      <c r="AA134" s="405"/>
    </row>
    <row r="135" spans="1:30" ht="15" customHeight="1">
      <c r="B135" s="457" t="s">
        <v>814</v>
      </c>
      <c r="C135" s="458">
        <f>'Jan2022'!I17+'Jan2022'!I19+'Jan2022'!I20+'Jan2022'!I22+'Jan2022'!I23</f>
        <v>0</v>
      </c>
      <c r="D135" s="458">
        <f>'Jan2022'!S17+'Jan2022'!S19+'Jan2022'!S20+'Jan2022'!S22+'Jan2022'!S23</f>
        <v>0</v>
      </c>
      <c r="E135" s="419"/>
      <c r="T135" s="21"/>
      <c r="V135" s="405"/>
      <c r="AA135" s="405"/>
    </row>
    <row r="136" spans="1:30" ht="15" customHeight="1">
      <c r="B136" s="457" t="s">
        <v>815</v>
      </c>
      <c r="C136" s="458">
        <f>'Jan2022'!I137</f>
        <v>0</v>
      </c>
      <c r="D136" s="458">
        <f>'Jan2022'!S137</f>
        <v>0</v>
      </c>
      <c r="E136" s="419"/>
      <c r="M136" s="528" t="s">
        <v>147</v>
      </c>
      <c r="N136" s="525"/>
      <c r="O136" s="465"/>
      <c r="T136" s="21"/>
      <c r="V136" s="405"/>
      <c r="AA136" s="405"/>
    </row>
    <row r="137" spans="1:30" ht="15" customHeight="1">
      <c r="A137" s="21"/>
      <c r="B137" s="457" t="s">
        <v>816</v>
      </c>
      <c r="C137" s="458">
        <f>'Jan2022'!I171+'Jan2022'!I162+'Jan2022'!I115</f>
        <v>0</v>
      </c>
      <c r="D137" s="458">
        <v>0</v>
      </c>
      <c r="E137" s="419"/>
      <c r="F137" s="21"/>
      <c r="G137" s="21"/>
      <c r="H137" s="21"/>
      <c r="I137" s="21"/>
      <c r="L137" s="21"/>
      <c r="M137" s="529"/>
      <c r="N137" s="530"/>
      <c r="O137" s="465"/>
      <c r="P137" s="21"/>
      <c r="Q137" s="21"/>
      <c r="R137" s="21"/>
      <c r="S137" s="21"/>
      <c r="T137" s="21"/>
      <c r="U137" s="21"/>
      <c r="V137" s="405"/>
      <c r="W137" s="21"/>
      <c r="X137" s="21"/>
      <c r="Y137" s="21"/>
      <c r="Z137" s="21"/>
      <c r="AA137" s="405"/>
      <c r="AB137" s="21"/>
      <c r="AC137" s="21"/>
      <c r="AD137" s="21"/>
    </row>
    <row r="138" spans="1:30" ht="15" customHeight="1">
      <c r="A138" s="21"/>
      <c r="B138" s="457" t="s">
        <v>817</v>
      </c>
      <c r="C138" s="458">
        <f>'Jan2022'!I112</f>
        <v>0</v>
      </c>
      <c r="D138" s="458">
        <f>'Jan2022'!S112</f>
        <v>0</v>
      </c>
      <c r="E138" s="419"/>
      <c r="F138" s="21"/>
      <c r="G138" s="21"/>
      <c r="H138" s="21"/>
      <c r="I138" s="21"/>
      <c r="J138" s="21"/>
      <c r="K138" s="21"/>
      <c r="L138" s="21"/>
      <c r="M138" s="468"/>
      <c r="N138" s="469" t="s">
        <v>753</v>
      </c>
      <c r="O138" s="469" t="s">
        <v>789</v>
      </c>
      <c r="P138" s="21"/>
      <c r="Q138" s="21"/>
      <c r="R138" s="21"/>
      <c r="S138" s="21"/>
      <c r="T138" s="21"/>
      <c r="U138" s="21"/>
      <c r="V138" s="405"/>
      <c r="W138" s="21"/>
      <c r="X138" s="21"/>
      <c r="Y138" s="21"/>
      <c r="Z138" s="21"/>
      <c r="AA138" s="405"/>
      <c r="AB138" s="21"/>
      <c r="AC138" s="21"/>
      <c r="AD138" s="21"/>
    </row>
    <row r="139" spans="1:30" ht="15" customHeight="1">
      <c r="A139" s="21"/>
      <c r="B139" s="457" t="s">
        <v>818</v>
      </c>
      <c r="C139" s="458">
        <f>'Jan2022'!I44</f>
        <v>0</v>
      </c>
      <c r="D139" s="458">
        <f>'Jan2022'!S44</f>
        <v>0</v>
      </c>
      <c r="E139" s="419"/>
      <c r="F139" s="21"/>
      <c r="G139" s="21"/>
      <c r="H139" s="21"/>
      <c r="I139" s="21"/>
      <c r="J139" s="21"/>
      <c r="K139" s="21"/>
      <c r="L139" s="21"/>
      <c r="M139" s="470" t="s">
        <v>819</v>
      </c>
      <c r="N139" s="471">
        <v>572638.78</v>
      </c>
      <c r="O139" s="472" t="s">
        <v>806</v>
      </c>
      <c r="P139" s="21"/>
      <c r="Q139" s="21"/>
      <c r="R139" s="21"/>
      <c r="S139" s="21"/>
      <c r="T139" s="21"/>
      <c r="U139" s="21"/>
      <c r="V139" s="405"/>
      <c r="W139" s="21"/>
      <c r="X139" s="21"/>
      <c r="Y139" s="21"/>
      <c r="Z139" s="21"/>
      <c r="AA139" s="405"/>
      <c r="AB139" s="21"/>
      <c r="AC139" s="21"/>
      <c r="AD139" s="21"/>
    </row>
    <row r="140" spans="1:30" ht="15" customHeight="1">
      <c r="B140" s="457" t="s">
        <v>820</v>
      </c>
      <c r="C140" s="458" t="e">
        <f>D5-C129-C130-C131-C132-C133-C134-C135-C136-C137-C138-C139</f>
        <v>#REF!</v>
      </c>
      <c r="D140" s="458">
        <f>77649.59-24069.12</f>
        <v>53580.47</v>
      </c>
      <c r="E140" s="406"/>
      <c r="J140" s="21"/>
      <c r="K140" s="21"/>
      <c r="M140" s="470" t="s">
        <v>821</v>
      </c>
      <c r="N140" s="471">
        <v>46434.84</v>
      </c>
      <c r="O140" s="472" t="s">
        <v>188</v>
      </c>
      <c r="T140" s="21"/>
      <c r="V140" s="405"/>
      <c r="AA140" s="405"/>
    </row>
    <row r="141" spans="1:30" ht="24" customHeight="1">
      <c r="B141" s="428"/>
      <c r="C141" s="436" t="e">
        <f>SUM(C129:C140)</f>
        <v>#REF!</v>
      </c>
      <c r="D141" s="436">
        <v>1258499.6299999999</v>
      </c>
      <c r="E141" s="406"/>
      <c r="M141" s="470" t="s">
        <v>822</v>
      </c>
      <c r="N141" s="476">
        <f>N139+N140</f>
        <v>619073.62</v>
      </c>
      <c r="O141" s="472"/>
      <c r="T141" s="21"/>
      <c r="V141" s="405"/>
      <c r="AA141" s="405"/>
    </row>
    <row r="142" spans="1:30" ht="15" customHeight="1">
      <c r="B142" s="406"/>
      <c r="C142" s="406"/>
      <c r="D142" s="406"/>
      <c r="E142" s="406"/>
      <c r="M142" s="470"/>
      <c r="N142" s="21"/>
      <c r="O142" s="472"/>
      <c r="T142" s="21"/>
      <c r="V142" s="405"/>
      <c r="AA142" s="405"/>
    </row>
    <row r="143" spans="1:30" ht="15" customHeight="1">
      <c r="B143" s="406" t="s">
        <v>823</v>
      </c>
      <c r="C143" s="406"/>
      <c r="D143" s="458">
        <v>572638.78</v>
      </c>
      <c r="E143" s="406"/>
      <c r="T143" s="21"/>
      <c r="V143" s="405"/>
      <c r="AA143" s="405"/>
    </row>
    <row r="144" spans="1:30" ht="15" customHeight="1">
      <c r="B144" s="406" t="s">
        <v>824</v>
      </c>
      <c r="C144" s="406"/>
      <c r="D144" s="458">
        <v>452770.49</v>
      </c>
      <c r="E144" s="406"/>
      <c r="T144" s="21"/>
      <c r="V144" s="405"/>
      <c r="AA144" s="405"/>
    </row>
    <row r="145" spans="1:30" ht="15" customHeight="1">
      <c r="B145" s="406" t="s">
        <v>825</v>
      </c>
      <c r="C145" s="406"/>
      <c r="D145" s="458">
        <v>2955.21</v>
      </c>
      <c r="E145" s="406"/>
      <c r="T145" s="21"/>
      <c r="V145" s="405"/>
      <c r="AA145" s="405"/>
    </row>
    <row r="146" spans="1:30" ht="15" customHeight="1">
      <c r="B146" s="406" t="s">
        <v>826</v>
      </c>
      <c r="C146" s="406"/>
      <c r="D146" s="458">
        <v>65300</v>
      </c>
      <c r="E146" s="406"/>
      <c r="T146" s="21"/>
      <c r="V146" s="405"/>
      <c r="AA146" s="405"/>
    </row>
    <row r="147" spans="1:30" ht="15" customHeight="1">
      <c r="B147" s="406" t="s">
        <v>827</v>
      </c>
      <c r="C147" s="406"/>
      <c r="D147" s="458">
        <v>500</v>
      </c>
      <c r="E147" s="406"/>
      <c r="T147" s="21"/>
      <c r="V147" s="405"/>
      <c r="AA147" s="405"/>
    </row>
    <row r="148" spans="1:30" ht="15" customHeight="1">
      <c r="B148" s="406" t="s">
        <v>828</v>
      </c>
      <c r="C148" s="406"/>
      <c r="D148" s="458">
        <v>4237.2</v>
      </c>
      <c r="E148" s="406"/>
      <c r="T148" s="21"/>
      <c r="V148" s="405"/>
      <c r="AA148" s="405"/>
    </row>
    <row r="149" spans="1:30" ht="15" customHeight="1">
      <c r="A149" s="21"/>
      <c r="B149" s="406" t="s">
        <v>829</v>
      </c>
      <c r="C149" s="406"/>
      <c r="D149" s="419">
        <f>10474.1+11840</f>
        <v>22314.1</v>
      </c>
      <c r="E149" s="406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05"/>
      <c r="W149" s="21"/>
      <c r="X149" s="21"/>
      <c r="Y149" s="21"/>
      <c r="Z149" s="21"/>
      <c r="AA149" s="405"/>
      <c r="AB149" s="21"/>
      <c r="AC149" s="21"/>
      <c r="AD149" s="21"/>
    </row>
    <row r="150" spans="1:30" ht="15" customHeight="1">
      <c r="B150" s="406"/>
      <c r="C150" s="406"/>
      <c r="D150" s="436">
        <f>SUM(D143:D149)</f>
        <v>1120715.78</v>
      </c>
      <c r="E150" s="406"/>
      <c r="T150" s="21"/>
      <c r="V150" s="405"/>
      <c r="AA150" s="405"/>
    </row>
    <row r="151" spans="1:30" ht="15" customHeight="1">
      <c r="B151" s="406"/>
      <c r="C151" s="406"/>
      <c r="D151" s="437"/>
      <c r="E151" s="406"/>
      <c r="T151" s="21"/>
      <c r="V151" s="405"/>
      <c r="AA151" s="405"/>
    </row>
    <row r="152" spans="1:30" ht="15" customHeight="1">
      <c r="B152" s="406"/>
      <c r="C152" s="406"/>
      <c r="D152" s="437">
        <f>D141+D150</f>
        <v>2379215.41</v>
      </c>
      <c r="E152" s="406"/>
      <c r="T152" s="21"/>
      <c r="V152" s="405"/>
      <c r="AA152" s="405"/>
    </row>
    <row r="153" spans="1:30" ht="15" customHeight="1">
      <c r="B153" s="406"/>
      <c r="C153" s="406"/>
      <c r="D153" s="406"/>
      <c r="E153" s="406"/>
      <c r="T153" s="21"/>
      <c r="V153" s="405"/>
      <c r="AA153" s="405"/>
    </row>
    <row r="154" spans="1:30" ht="15" customHeight="1">
      <c r="B154" s="406"/>
      <c r="C154" s="406"/>
      <c r="D154" s="437">
        <v>2332832.19</v>
      </c>
      <c r="E154" s="406"/>
      <c r="T154" s="21"/>
      <c r="V154" s="405"/>
      <c r="AA154" s="405"/>
    </row>
    <row r="155" spans="1:30" ht="15" customHeight="1">
      <c r="B155" s="406"/>
      <c r="C155" s="406"/>
      <c r="D155" s="437">
        <f>D152-D154</f>
        <v>46383.220000000205</v>
      </c>
      <c r="E155" s="406"/>
      <c r="T155" s="21"/>
      <c r="V155" s="405"/>
      <c r="AA155" s="405"/>
    </row>
    <row r="156" spans="1:30" ht="15" customHeight="1">
      <c r="B156" s="406"/>
      <c r="C156" s="406"/>
      <c r="D156" s="406"/>
      <c r="E156" s="406"/>
      <c r="T156" s="21"/>
      <c r="V156" s="405"/>
      <c r="AA156" s="405"/>
    </row>
    <row r="157" spans="1:30" ht="15" customHeight="1">
      <c r="B157" s="406"/>
      <c r="C157" s="406"/>
      <c r="D157" s="406"/>
      <c r="E157" s="406"/>
      <c r="T157" s="21"/>
      <c r="V157" s="405"/>
      <c r="AA157" s="405"/>
    </row>
    <row r="158" spans="1:30" ht="15" customHeight="1">
      <c r="B158" s="406"/>
      <c r="C158" s="406"/>
      <c r="D158" s="406"/>
      <c r="E158" s="406"/>
      <c r="T158" s="21"/>
      <c r="V158" s="405"/>
      <c r="AA158" s="405"/>
    </row>
    <row r="159" spans="1:30" ht="15" customHeight="1">
      <c r="B159" s="406"/>
      <c r="C159" s="406"/>
      <c r="D159" s="406"/>
      <c r="E159" s="406"/>
      <c r="T159" s="21"/>
      <c r="V159" s="405"/>
      <c r="AA159" s="405"/>
    </row>
    <row r="160" spans="1:30" ht="15" customHeight="1">
      <c r="B160" s="406"/>
      <c r="C160" s="406"/>
      <c r="D160" s="406"/>
      <c r="E160" s="406"/>
      <c r="T160" s="21"/>
      <c r="V160" s="405"/>
      <c r="AA160" s="405"/>
    </row>
    <row r="161" spans="2:27" ht="15" customHeight="1">
      <c r="B161" s="406"/>
      <c r="C161" s="406"/>
      <c r="D161" s="406"/>
      <c r="E161" s="406"/>
      <c r="T161" s="21"/>
      <c r="V161" s="405"/>
      <c r="AA161" s="405"/>
    </row>
    <row r="162" spans="2:27" ht="15" customHeight="1">
      <c r="B162" s="406"/>
      <c r="C162" s="406"/>
      <c r="D162" s="21"/>
      <c r="E162" s="21"/>
      <c r="T162" s="21"/>
      <c r="V162" s="405"/>
      <c r="AA162" s="405"/>
    </row>
    <row r="163" spans="2:27" ht="15.75" customHeight="1">
      <c r="D163" s="21"/>
      <c r="E163" s="21"/>
      <c r="T163" s="21"/>
      <c r="V163" s="405"/>
      <c r="AA163" s="405"/>
    </row>
    <row r="164" spans="2:27" ht="15.75" customHeight="1">
      <c r="D164" s="21"/>
      <c r="E164" s="21"/>
      <c r="T164" s="21"/>
      <c r="V164" s="405"/>
      <c r="AA164" s="405"/>
    </row>
    <row r="165" spans="2:27" ht="15" customHeight="1">
      <c r="B165" s="21"/>
      <c r="D165" s="21"/>
      <c r="E165" s="21"/>
      <c r="T165" s="21"/>
      <c r="V165" s="405"/>
      <c r="AA165" s="405"/>
    </row>
    <row r="166" spans="2:27" ht="15.75" customHeight="1">
      <c r="D166" s="21"/>
      <c r="E166" s="21"/>
      <c r="T166" s="21"/>
      <c r="V166" s="405"/>
      <c r="AA166" s="405"/>
    </row>
    <row r="167" spans="2:27" ht="15.75" customHeight="1">
      <c r="D167" s="21"/>
      <c r="E167" s="21"/>
      <c r="T167" s="21"/>
      <c r="V167" s="405"/>
      <c r="AA167" s="405"/>
    </row>
    <row r="168" spans="2:27" ht="15.75" customHeight="1">
      <c r="D168" s="21"/>
      <c r="E168" s="21"/>
      <c r="T168" s="21"/>
      <c r="V168" s="405"/>
      <c r="AA168" s="405"/>
    </row>
    <row r="169" spans="2:27" ht="15.75" customHeight="1">
      <c r="D169" s="21"/>
      <c r="E169" s="21"/>
      <c r="T169" s="21"/>
      <c r="V169" s="405"/>
      <c r="AA169" s="405"/>
    </row>
    <row r="170" spans="2:27" ht="15.75" customHeight="1">
      <c r="D170" s="21"/>
      <c r="E170" s="21"/>
      <c r="T170" s="21"/>
      <c r="V170" s="405"/>
      <c r="AA170" s="405"/>
    </row>
    <row r="171" spans="2:27" ht="15.75" customHeight="1">
      <c r="D171" s="21"/>
      <c r="E171" s="21"/>
      <c r="T171" s="21"/>
      <c r="V171" s="405"/>
      <c r="AA171" s="405"/>
    </row>
    <row r="172" spans="2:27" ht="15.75" customHeight="1">
      <c r="D172" s="21"/>
      <c r="E172" s="21"/>
      <c r="T172" s="21"/>
      <c r="V172" s="405"/>
      <c r="AA172" s="405"/>
    </row>
    <row r="173" spans="2:27" ht="15.75" customHeight="1">
      <c r="D173" s="21"/>
      <c r="E173" s="21"/>
      <c r="T173" s="21"/>
      <c r="V173" s="405"/>
      <c r="AA173" s="405"/>
    </row>
    <row r="174" spans="2:27" ht="15.75" customHeight="1">
      <c r="D174" s="21"/>
      <c r="E174" s="21"/>
      <c r="T174" s="21"/>
      <c r="V174" s="405"/>
      <c r="AA174" s="405"/>
    </row>
    <row r="175" spans="2:27" ht="15.75" customHeight="1">
      <c r="D175" s="21"/>
      <c r="E175" s="21"/>
      <c r="T175" s="21"/>
      <c r="V175" s="405"/>
      <c r="AA175" s="405"/>
    </row>
    <row r="176" spans="2:27" ht="15.75" customHeight="1">
      <c r="D176" s="21"/>
      <c r="E176" s="21"/>
      <c r="T176" s="21"/>
      <c r="V176" s="405"/>
      <c r="AA176" s="405"/>
    </row>
    <row r="177" spans="4:27" ht="15.75" customHeight="1">
      <c r="D177" s="21"/>
      <c r="E177" s="21"/>
      <c r="T177" s="21"/>
      <c r="V177" s="405"/>
      <c r="AA177" s="405"/>
    </row>
    <row r="178" spans="4:27" ht="15.75" customHeight="1">
      <c r="D178" s="21"/>
      <c r="E178" s="21"/>
      <c r="T178" s="21"/>
      <c r="V178" s="405"/>
      <c r="AA178" s="405"/>
    </row>
    <row r="179" spans="4:27" ht="15.75" customHeight="1">
      <c r="D179" s="21"/>
      <c r="E179" s="21"/>
      <c r="T179" s="21"/>
      <c r="V179" s="405"/>
      <c r="AA179" s="405"/>
    </row>
    <row r="180" spans="4:27" ht="15.75" customHeight="1">
      <c r="D180" s="21"/>
      <c r="E180" s="21"/>
      <c r="T180" s="21"/>
      <c r="V180" s="405"/>
      <c r="AA180" s="405"/>
    </row>
    <row r="181" spans="4:27" ht="15.75" customHeight="1">
      <c r="D181" s="21"/>
      <c r="E181" s="21"/>
      <c r="T181" s="21"/>
      <c r="V181" s="405"/>
      <c r="AA181" s="405"/>
    </row>
    <row r="182" spans="4:27" ht="15.75" customHeight="1">
      <c r="D182" s="21"/>
      <c r="E182" s="21"/>
      <c r="T182" s="21"/>
      <c r="V182" s="405"/>
      <c r="AA182" s="405"/>
    </row>
    <row r="183" spans="4:27" ht="15.75" customHeight="1">
      <c r="D183" s="21"/>
      <c r="E183" s="21"/>
      <c r="T183" s="21"/>
      <c r="V183" s="405"/>
      <c r="AA183" s="405"/>
    </row>
    <row r="184" spans="4:27" ht="15.75" customHeight="1">
      <c r="D184" s="21"/>
      <c r="E184" s="21"/>
      <c r="T184" s="21"/>
      <c r="V184" s="405"/>
      <c r="AA184" s="405"/>
    </row>
    <row r="185" spans="4:27" ht="15.75" customHeight="1">
      <c r="D185" s="21"/>
      <c r="E185" s="21"/>
      <c r="T185" s="21"/>
      <c r="V185" s="405"/>
      <c r="AA185" s="405"/>
    </row>
    <row r="186" spans="4:27" ht="15.75" customHeight="1">
      <c r="D186" s="21"/>
      <c r="E186" s="21"/>
      <c r="T186" s="21"/>
      <c r="V186" s="405"/>
      <c r="AA186" s="405"/>
    </row>
    <row r="187" spans="4:27" ht="15.75" customHeight="1">
      <c r="D187" s="21"/>
      <c r="E187" s="21"/>
      <c r="T187" s="21"/>
      <c r="V187" s="405"/>
      <c r="AA187" s="405"/>
    </row>
    <row r="188" spans="4:27" ht="15.75" customHeight="1">
      <c r="D188" s="21"/>
      <c r="E188" s="21"/>
      <c r="T188" s="21"/>
      <c r="V188" s="405"/>
      <c r="AA188" s="405"/>
    </row>
    <row r="189" spans="4:27" ht="15.75" customHeight="1">
      <c r="D189" s="21"/>
      <c r="E189" s="21"/>
      <c r="T189" s="21"/>
      <c r="V189" s="405"/>
      <c r="AA189" s="405"/>
    </row>
    <row r="190" spans="4:27" ht="15.75" customHeight="1">
      <c r="D190" s="21"/>
      <c r="E190" s="21"/>
      <c r="T190" s="21"/>
      <c r="V190" s="405"/>
      <c r="AA190" s="405"/>
    </row>
    <row r="191" spans="4:27" ht="15.75" customHeight="1">
      <c r="D191" s="21"/>
      <c r="E191" s="21"/>
      <c r="T191" s="21"/>
      <c r="V191" s="405"/>
      <c r="AA191" s="405"/>
    </row>
    <row r="192" spans="4:27" ht="15.75" customHeight="1">
      <c r="D192" s="21"/>
      <c r="E192" s="21"/>
      <c r="T192" s="21"/>
      <c r="V192" s="405"/>
      <c r="AA192" s="405"/>
    </row>
    <row r="193" spans="4:27" ht="15.75" customHeight="1">
      <c r="D193" s="21"/>
      <c r="E193" s="21"/>
      <c r="T193" s="21"/>
      <c r="V193" s="405"/>
      <c r="AA193" s="405"/>
    </row>
    <row r="194" spans="4:27" ht="15.75" customHeight="1">
      <c r="D194" s="21"/>
      <c r="E194" s="21"/>
      <c r="T194" s="21"/>
      <c r="V194" s="405"/>
      <c r="AA194" s="405"/>
    </row>
    <row r="195" spans="4:27" ht="15.75" customHeight="1">
      <c r="D195" s="21"/>
      <c r="E195" s="21"/>
      <c r="T195" s="21"/>
      <c r="V195" s="405"/>
      <c r="AA195" s="405"/>
    </row>
    <row r="196" spans="4:27" ht="15.75" customHeight="1">
      <c r="D196" s="21"/>
      <c r="E196" s="21"/>
      <c r="T196" s="21"/>
      <c r="V196" s="405"/>
      <c r="AA196" s="405"/>
    </row>
    <row r="197" spans="4:27" ht="15.75" customHeight="1">
      <c r="D197" s="21"/>
      <c r="E197" s="21"/>
      <c r="T197" s="21"/>
      <c r="V197" s="405"/>
      <c r="AA197" s="405"/>
    </row>
    <row r="198" spans="4:27" ht="15.75" customHeight="1">
      <c r="D198" s="21"/>
      <c r="E198" s="21"/>
      <c r="T198" s="21"/>
      <c r="V198" s="405"/>
      <c r="AA198" s="405"/>
    </row>
    <row r="199" spans="4:27" ht="15.75" customHeight="1">
      <c r="D199" s="21"/>
      <c r="E199" s="21"/>
      <c r="T199" s="21"/>
      <c r="V199" s="405"/>
      <c r="AA199" s="405"/>
    </row>
    <row r="200" spans="4:27" ht="15.75" customHeight="1">
      <c r="D200" s="21"/>
      <c r="E200" s="21"/>
      <c r="T200" s="21"/>
      <c r="V200" s="405"/>
      <c r="AA200" s="405"/>
    </row>
    <row r="201" spans="4:27" ht="15.75" customHeight="1">
      <c r="D201" s="21"/>
      <c r="E201" s="21"/>
      <c r="T201" s="21"/>
      <c r="V201" s="405"/>
      <c r="AA201" s="405"/>
    </row>
    <row r="202" spans="4:27" ht="15.75" customHeight="1">
      <c r="D202" s="21"/>
      <c r="E202" s="21"/>
      <c r="T202" s="21"/>
      <c r="V202" s="405"/>
      <c r="AA202" s="405"/>
    </row>
    <row r="203" spans="4:27" ht="15.75" customHeight="1">
      <c r="D203" s="21"/>
      <c r="E203" s="21"/>
      <c r="T203" s="21"/>
      <c r="V203" s="405"/>
      <c r="AA203" s="405"/>
    </row>
    <row r="204" spans="4:27" ht="15.75" customHeight="1">
      <c r="D204" s="21"/>
      <c r="E204" s="21"/>
      <c r="T204" s="21"/>
      <c r="V204" s="405"/>
      <c r="AA204" s="405"/>
    </row>
    <row r="205" spans="4:27" ht="15.75" customHeight="1">
      <c r="D205" s="21"/>
      <c r="E205" s="21"/>
      <c r="T205" s="21"/>
      <c r="V205" s="405"/>
      <c r="AA205" s="405"/>
    </row>
    <row r="206" spans="4:27" ht="15.75" customHeight="1">
      <c r="D206" s="21"/>
      <c r="E206" s="21"/>
      <c r="T206" s="21"/>
      <c r="V206" s="405"/>
      <c r="AA206" s="405"/>
    </row>
    <row r="207" spans="4:27" ht="15.75" customHeight="1">
      <c r="D207" s="21"/>
      <c r="E207" s="21"/>
      <c r="T207" s="21"/>
      <c r="V207" s="405"/>
      <c r="AA207" s="405"/>
    </row>
    <row r="208" spans="4:27" ht="15.75" customHeight="1">
      <c r="D208" s="21"/>
      <c r="E208" s="21"/>
      <c r="T208" s="21"/>
      <c r="V208" s="405"/>
      <c r="AA208" s="405"/>
    </row>
    <row r="209" spans="4:27" ht="15.75" customHeight="1">
      <c r="D209" s="21"/>
      <c r="E209" s="21"/>
      <c r="T209" s="21"/>
      <c r="V209" s="405"/>
      <c r="AA209" s="405"/>
    </row>
    <row r="210" spans="4:27" ht="15.75" customHeight="1">
      <c r="D210" s="21"/>
      <c r="E210" s="21"/>
      <c r="T210" s="21"/>
      <c r="V210" s="405"/>
      <c r="AA210" s="405"/>
    </row>
    <row r="211" spans="4:27" ht="15.75" customHeight="1">
      <c r="D211" s="21"/>
      <c r="E211" s="21"/>
      <c r="T211" s="21"/>
      <c r="V211" s="405"/>
      <c r="AA211" s="405"/>
    </row>
    <row r="212" spans="4:27" ht="15.75" customHeight="1">
      <c r="D212" s="21"/>
      <c r="E212" s="21"/>
      <c r="T212" s="21"/>
      <c r="V212" s="405"/>
      <c r="AA212" s="405"/>
    </row>
    <row r="213" spans="4:27" ht="15.75" customHeight="1">
      <c r="D213" s="21"/>
      <c r="E213" s="21"/>
      <c r="T213" s="21"/>
      <c r="V213" s="405"/>
      <c r="AA213" s="405"/>
    </row>
    <row r="214" spans="4:27" ht="15.75" customHeight="1">
      <c r="D214" s="21"/>
      <c r="E214" s="21"/>
      <c r="T214" s="21"/>
      <c r="V214" s="405"/>
      <c r="AA214" s="405"/>
    </row>
    <row r="215" spans="4:27" ht="15.75" customHeight="1">
      <c r="D215" s="21"/>
      <c r="E215" s="21"/>
      <c r="T215" s="21"/>
      <c r="V215" s="405"/>
      <c r="AA215" s="405"/>
    </row>
    <row r="216" spans="4:27" ht="15.75" customHeight="1">
      <c r="D216" s="21"/>
      <c r="E216" s="21"/>
      <c r="T216" s="21"/>
      <c r="V216" s="405"/>
      <c r="AA216" s="405"/>
    </row>
    <row r="217" spans="4:27" ht="15.75" customHeight="1">
      <c r="D217" s="21"/>
      <c r="E217" s="21"/>
      <c r="T217" s="21"/>
      <c r="V217" s="405"/>
      <c r="AA217" s="405"/>
    </row>
    <row r="218" spans="4:27" ht="15.75" customHeight="1">
      <c r="D218" s="21"/>
      <c r="E218" s="21"/>
      <c r="T218" s="21"/>
      <c r="V218" s="405"/>
      <c r="AA218" s="405"/>
    </row>
    <row r="219" spans="4:27" ht="15.75" customHeight="1">
      <c r="D219" s="21"/>
      <c r="E219" s="21"/>
      <c r="T219" s="21"/>
      <c r="V219" s="405"/>
      <c r="AA219" s="405"/>
    </row>
    <row r="220" spans="4:27" ht="15.75" customHeight="1">
      <c r="D220" s="21"/>
      <c r="E220" s="21"/>
      <c r="T220" s="21"/>
      <c r="V220" s="405"/>
      <c r="AA220" s="405"/>
    </row>
    <row r="221" spans="4:27" ht="15.75" customHeight="1">
      <c r="D221" s="21"/>
      <c r="E221" s="21"/>
      <c r="T221" s="21"/>
      <c r="V221" s="405"/>
      <c r="AA221" s="405"/>
    </row>
    <row r="222" spans="4:27" ht="15.75" customHeight="1">
      <c r="D222" s="21"/>
      <c r="E222" s="21"/>
      <c r="T222" s="21"/>
      <c r="V222" s="405"/>
      <c r="AA222" s="405"/>
    </row>
    <row r="223" spans="4:27" ht="15.75" customHeight="1">
      <c r="D223" s="21"/>
      <c r="E223" s="21"/>
      <c r="T223" s="21"/>
      <c r="V223" s="405"/>
      <c r="AA223" s="405"/>
    </row>
    <row r="224" spans="4:27" ht="15.75" customHeight="1">
      <c r="D224" s="21"/>
      <c r="E224" s="21"/>
      <c r="T224" s="21"/>
      <c r="V224" s="405"/>
      <c r="AA224" s="405"/>
    </row>
    <row r="225" spans="4:27" ht="15.75" customHeight="1">
      <c r="D225" s="21"/>
      <c r="E225" s="21"/>
      <c r="T225" s="21"/>
      <c r="V225" s="405"/>
      <c r="AA225" s="405"/>
    </row>
    <row r="226" spans="4:27" ht="15.75" customHeight="1">
      <c r="D226" s="21"/>
      <c r="E226" s="21"/>
      <c r="T226" s="21"/>
      <c r="V226" s="405"/>
      <c r="AA226" s="405"/>
    </row>
    <row r="227" spans="4:27" ht="15.75" customHeight="1">
      <c r="D227" s="21"/>
      <c r="E227" s="21"/>
      <c r="T227" s="21"/>
      <c r="V227" s="405"/>
      <c r="AA227" s="405"/>
    </row>
    <row r="228" spans="4:27" ht="15.75" customHeight="1">
      <c r="D228" s="21"/>
      <c r="E228" s="21"/>
      <c r="T228" s="21"/>
      <c r="V228" s="405"/>
      <c r="AA228" s="405"/>
    </row>
    <row r="229" spans="4:27" ht="15.75" customHeight="1">
      <c r="D229" s="21"/>
      <c r="E229" s="21"/>
      <c r="T229" s="21"/>
      <c r="V229" s="405"/>
      <c r="AA229" s="405"/>
    </row>
    <row r="230" spans="4:27" ht="15.75" customHeight="1">
      <c r="D230" s="21"/>
      <c r="E230" s="21"/>
      <c r="T230" s="21"/>
      <c r="V230" s="405"/>
      <c r="AA230" s="405"/>
    </row>
    <row r="231" spans="4:27" ht="15.75" customHeight="1">
      <c r="D231" s="21"/>
      <c r="E231" s="21"/>
      <c r="T231" s="21"/>
      <c r="V231" s="405"/>
      <c r="AA231" s="405"/>
    </row>
    <row r="232" spans="4:27" ht="15.75" customHeight="1">
      <c r="D232" s="21"/>
      <c r="E232" s="21"/>
      <c r="T232" s="21"/>
      <c r="V232" s="405"/>
      <c r="AA232" s="405"/>
    </row>
    <row r="233" spans="4:27" ht="15.75" customHeight="1">
      <c r="D233" s="21"/>
      <c r="E233" s="21"/>
      <c r="T233" s="21"/>
      <c r="V233" s="405"/>
      <c r="AA233" s="405"/>
    </row>
    <row r="234" spans="4:27" ht="15.75" customHeight="1">
      <c r="D234" s="21"/>
      <c r="E234" s="21"/>
      <c r="T234" s="21"/>
      <c r="V234" s="405"/>
      <c r="AA234" s="405"/>
    </row>
    <row r="235" spans="4:27" ht="15.75" customHeight="1">
      <c r="D235" s="21"/>
      <c r="E235" s="21"/>
      <c r="T235" s="21"/>
      <c r="V235" s="405"/>
      <c r="AA235" s="405"/>
    </row>
    <row r="236" spans="4:27" ht="15.75" customHeight="1">
      <c r="D236" s="21"/>
      <c r="E236" s="21"/>
      <c r="T236" s="21"/>
      <c r="V236" s="405"/>
      <c r="AA236" s="405"/>
    </row>
    <row r="237" spans="4:27" ht="15.75" customHeight="1">
      <c r="D237" s="21"/>
      <c r="E237" s="21"/>
      <c r="T237" s="21"/>
      <c r="V237" s="405"/>
      <c r="AA237" s="405"/>
    </row>
    <row r="238" spans="4:27" ht="15.75" customHeight="1">
      <c r="D238" s="21"/>
      <c r="E238" s="21"/>
      <c r="T238" s="21"/>
      <c r="V238" s="405"/>
      <c r="AA238" s="405"/>
    </row>
    <row r="239" spans="4:27" ht="15.75" customHeight="1">
      <c r="D239" s="21"/>
      <c r="E239" s="21"/>
      <c r="T239" s="21"/>
      <c r="V239" s="405"/>
      <c r="AA239" s="405"/>
    </row>
    <row r="240" spans="4:27" ht="15.75" customHeight="1">
      <c r="D240" s="21"/>
      <c r="E240" s="21"/>
      <c r="T240" s="21"/>
      <c r="V240" s="405"/>
      <c r="AA240" s="405"/>
    </row>
    <row r="241" spans="4:27" ht="15.75" customHeight="1">
      <c r="D241" s="21"/>
      <c r="E241" s="21"/>
      <c r="T241" s="21"/>
      <c r="V241" s="405"/>
      <c r="AA241" s="405"/>
    </row>
    <row r="242" spans="4:27" ht="15.75" customHeight="1">
      <c r="D242" s="21"/>
      <c r="E242" s="21"/>
      <c r="T242" s="21"/>
      <c r="V242" s="405"/>
      <c r="AA242" s="405"/>
    </row>
    <row r="243" spans="4:27" ht="15.75" customHeight="1">
      <c r="D243" s="21"/>
      <c r="E243" s="21"/>
      <c r="T243" s="21"/>
      <c r="V243" s="405"/>
      <c r="AA243" s="405"/>
    </row>
    <row r="244" spans="4:27" ht="15.75" customHeight="1">
      <c r="D244" s="21"/>
      <c r="E244" s="21"/>
      <c r="T244" s="21"/>
      <c r="V244" s="405"/>
      <c r="AA244" s="405"/>
    </row>
    <row r="245" spans="4:27" ht="15.75" customHeight="1">
      <c r="D245" s="21"/>
      <c r="E245" s="21"/>
      <c r="T245" s="21"/>
      <c r="V245" s="405"/>
      <c r="AA245" s="405"/>
    </row>
    <row r="246" spans="4:27" ht="15.75" customHeight="1">
      <c r="D246" s="21"/>
      <c r="E246" s="21"/>
      <c r="T246" s="21"/>
      <c r="V246" s="405"/>
      <c r="AA246" s="405"/>
    </row>
    <row r="247" spans="4:27" ht="15.75" customHeight="1">
      <c r="D247" s="21"/>
      <c r="E247" s="21"/>
      <c r="T247" s="21"/>
      <c r="V247" s="405"/>
      <c r="AA247" s="405"/>
    </row>
    <row r="248" spans="4:27" ht="15.75" customHeight="1">
      <c r="D248" s="21"/>
      <c r="E248" s="21"/>
      <c r="T248" s="21"/>
      <c r="V248" s="405"/>
      <c r="AA248" s="405"/>
    </row>
    <row r="249" spans="4:27" ht="15.75" customHeight="1">
      <c r="D249" s="21"/>
      <c r="E249" s="21"/>
      <c r="T249" s="21"/>
      <c r="V249" s="405"/>
      <c r="AA249" s="405"/>
    </row>
    <row r="250" spans="4:27" ht="15.75" customHeight="1">
      <c r="D250" s="21"/>
      <c r="E250" s="21"/>
      <c r="T250" s="21"/>
      <c r="V250" s="405"/>
      <c r="AA250" s="405"/>
    </row>
    <row r="251" spans="4:27" ht="15.75" customHeight="1">
      <c r="D251" s="21"/>
      <c r="E251" s="21"/>
      <c r="T251" s="21"/>
      <c r="V251" s="405"/>
      <c r="AA251" s="405"/>
    </row>
    <row r="252" spans="4:27" ht="15.75" customHeight="1">
      <c r="D252" s="21"/>
      <c r="E252" s="21"/>
      <c r="T252" s="21"/>
      <c r="V252" s="405"/>
      <c r="AA252" s="405"/>
    </row>
    <row r="253" spans="4:27" ht="15.75" customHeight="1">
      <c r="D253" s="21"/>
      <c r="E253" s="21"/>
      <c r="T253" s="21"/>
      <c r="V253" s="405"/>
      <c r="AA253" s="405"/>
    </row>
    <row r="254" spans="4:27" ht="15.75" customHeight="1">
      <c r="D254" s="21"/>
      <c r="E254" s="21"/>
      <c r="T254" s="21"/>
      <c r="V254" s="405"/>
      <c r="AA254" s="405"/>
    </row>
    <row r="255" spans="4:27" ht="15.75" customHeight="1">
      <c r="D255" s="21"/>
      <c r="E255" s="21"/>
      <c r="T255" s="21"/>
      <c r="V255" s="405"/>
      <c r="AA255" s="405"/>
    </row>
    <row r="256" spans="4:27" ht="15.75" customHeight="1">
      <c r="D256" s="21"/>
      <c r="E256" s="21"/>
      <c r="T256" s="21"/>
      <c r="V256" s="405"/>
      <c r="AA256" s="405"/>
    </row>
    <row r="257" spans="4:27" ht="15.75" customHeight="1">
      <c r="D257" s="21"/>
      <c r="E257" s="21"/>
      <c r="T257" s="21"/>
      <c r="V257" s="405"/>
      <c r="AA257" s="405"/>
    </row>
    <row r="258" spans="4:27" ht="15.75" customHeight="1">
      <c r="D258" s="21"/>
      <c r="E258" s="21"/>
      <c r="T258" s="21"/>
      <c r="V258" s="405"/>
      <c r="AA258" s="405"/>
    </row>
    <row r="259" spans="4:27" ht="15.75" customHeight="1">
      <c r="D259" s="21"/>
      <c r="E259" s="21"/>
      <c r="T259" s="21"/>
      <c r="V259" s="405"/>
      <c r="AA259" s="405"/>
    </row>
    <row r="260" spans="4:27" ht="15.75" customHeight="1">
      <c r="D260" s="21"/>
      <c r="E260" s="21"/>
      <c r="T260" s="21"/>
      <c r="V260" s="405"/>
      <c r="AA260" s="405"/>
    </row>
    <row r="261" spans="4:27" ht="15.75" customHeight="1">
      <c r="D261" s="21"/>
      <c r="E261" s="21"/>
      <c r="T261" s="21"/>
      <c r="V261" s="405"/>
      <c r="AA261" s="405"/>
    </row>
    <row r="262" spans="4:27" ht="15.75" customHeight="1">
      <c r="D262" s="21"/>
      <c r="E262" s="21"/>
      <c r="T262" s="21"/>
      <c r="V262" s="405"/>
      <c r="AA262" s="405"/>
    </row>
    <row r="263" spans="4:27" ht="15.75" customHeight="1">
      <c r="D263" s="21"/>
      <c r="E263" s="21"/>
      <c r="T263" s="21"/>
      <c r="V263" s="405"/>
      <c r="AA263" s="405"/>
    </row>
    <row r="264" spans="4:27" ht="15.75" customHeight="1">
      <c r="D264" s="21"/>
      <c r="E264" s="21"/>
      <c r="T264" s="21"/>
      <c r="V264" s="405"/>
      <c r="AA264" s="405"/>
    </row>
    <row r="265" spans="4:27" ht="15.75" customHeight="1">
      <c r="D265" s="21"/>
      <c r="E265" s="21"/>
      <c r="T265" s="21"/>
      <c r="V265" s="405"/>
      <c r="AA265" s="405"/>
    </row>
    <row r="266" spans="4:27" ht="15.75" customHeight="1">
      <c r="D266" s="21"/>
      <c r="E266" s="21"/>
      <c r="T266" s="21"/>
      <c r="V266" s="405"/>
      <c r="AA266" s="405"/>
    </row>
    <row r="267" spans="4:27" ht="15.75" customHeight="1">
      <c r="D267" s="21"/>
      <c r="E267" s="21"/>
      <c r="T267" s="21"/>
      <c r="V267" s="405"/>
      <c r="AA267" s="405"/>
    </row>
    <row r="268" spans="4:27" ht="15.75" customHeight="1">
      <c r="D268" s="21"/>
      <c r="E268" s="21"/>
      <c r="T268" s="21"/>
      <c r="V268" s="405"/>
      <c r="AA268" s="405"/>
    </row>
    <row r="269" spans="4:27" ht="15.75" customHeight="1">
      <c r="D269" s="21"/>
      <c r="E269" s="21"/>
      <c r="T269" s="21"/>
      <c r="V269" s="405"/>
      <c r="AA269" s="405"/>
    </row>
    <row r="270" spans="4:27" ht="15.75" customHeight="1">
      <c r="D270" s="21"/>
      <c r="E270" s="21"/>
      <c r="T270" s="21"/>
      <c r="V270" s="405"/>
      <c r="AA270" s="405"/>
    </row>
    <row r="271" spans="4:27" ht="15.75" customHeight="1">
      <c r="D271" s="21"/>
      <c r="E271" s="21"/>
      <c r="T271" s="21"/>
      <c r="V271" s="405"/>
      <c r="AA271" s="405"/>
    </row>
    <row r="272" spans="4:27" ht="15.75" customHeight="1">
      <c r="D272" s="21"/>
      <c r="E272" s="21"/>
      <c r="T272" s="21"/>
      <c r="V272" s="405"/>
      <c r="AA272" s="405"/>
    </row>
    <row r="273" spans="4:27" ht="15.75" customHeight="1">
      <c r="D273" s="21"/>
      <c r="E273" s="21"/>
      <c r="T273" s="21"/>
      <c r="V273" s="405"/>
      <c r="AA273" s="405"/>
    </row>
    <row r="274" spans="4:27" ht="15.75" customHeight="1">
      <c r="D274" s="21"/>
      <c r="E274" s="21"/>
      <c r="T274" s="21"/>
      <c r="V274" s="405"/>
      <c r="AA274" s="405"/>
    </row>
    <row r="275" spans="4:27" ht="15.75" customHeight="1">
      <c r="D275" s="21"/>
      <c r="E275" s="21"/>
      <c r="T275" s="21"/>
      <c r="V275" s="405"/>
      <c r="AA275" s="405"/>
    </row>
    <row r="276" spans="4:27" ht="15.75" customHeight="1">
      <c r="D276" s="21"/>
      <c r="E276" s="21"/>
      <c r="T276" s="21"/>
      <c r="V276" s="405"/>
      <c r="AA276" s="405"/>
    </row>
    <row r="277" spans="4:27" ht="15.75" customHeight="1">
      <c r="D277" s="21"/>
      <c r="E277" s="21"/>
      <c r="T277" s="21"/>
      <c r="V277" s="405"/>
      <c r="AA277" s="405"/>
    </row>
    <row r="278" spans="4:27" ht="15.75" customHeight="1">
      <c r="D278" s="21"/>
      <c r="E278" s="21"/>
      <c r="T278" s="21"/>
      <c r="V278" s="405"/>
      <c r="AA278" s="405"/>
    </row>
    <row r="279" spans="4:27" ht="15.75" customHeight="1">
      <c r="D279" s="21"/>
      <c r="E279" s="21"/>
      <c r="T279" s="21"/>
      <c r="V279" s="405"/>
      <c r="AA279" s="405"/>
    </row>
    <row r="280" spans="4:27" ht="15.75" customHeight="1">
      <c r="D280" s="21"/>
      <c r="E280" s="21"/>
      <c r="T280" s="21"/>
      <c r="V280" s="405"/>
      <c r="AA280" s="405"/>
    </row>
    <row r="281" spans="4:27" ht="15.75" customHeight="1">
      <c r="D281" s="21"/>
      <c r="E281" s="21"/>
      <c r="T281" s="21"/>
      <c r="V281" s="405"/>
      <c r="AA281" s="405"/>
    </row>
    <row r="282" spans="4:27" ht="15.75" customHeight="1">
      <c r="D282" s="21"/>
      <c r="E282" s="21"/>
      <c r="T282" s="21"/>
      <c r="V282" s="405"/>
      <c r="AA282" s="405"/>
    </row>
    <row r="283" spans="4:27" ht="15.75" customHeight="1">
      <c r="D283" s="21"/>
      <c r="E283" s="21"/>
      <c r="T283" s="21"/>
      <c r="V283" s="405"/>
      <c r="AA283" s="405"/>
    </row>
    <row r="284" spans="4:27" ht="15.75" customHeight="1">
      <c r="D284" s="21"/>
      <c r="E284" s="21"/>
      <c r="T284" s="21"/>
      <c r="V284" s="405"/>
      <c r="AA284" s="405"/>
    </row>
    <row r="285" spans="4:27" ht="15.75" customHeight="1">
      <c r="D285" s="21"/>
      <c r="E285" s="21"/>
      <c r="T285" s="21"/>
      <c r="V285" s="405"/>
      <c r="AA285" s="405"/>
    </row>
    <row r="286" spans="4:27" ht="15.75" customHeight="1">
      <c r="D286" s="21"/>
      <c r="E286" s="21"/>
      <c r="T286" s="21"/>
      <c r="V286" s="405"/>
      <c r="AA286" s="405"/>
    </row>
    <row r="287" spans="4:27" ht="15.75" customHeight="1">
      <c r="D287" s="21"/>
      <c r="E287" s="21"/>
      <c r="T287" s="21"/>
      <c r="V287" s="405"/>
      <c r="AA287" s="405"/>
    </row>
    <row r="288" spans="4:27" ht="15.75" customHeight="1">
      <c r="D288" s="21"/>
      <c r="E288" s="21"/>
      <c r="T288" s="21"/>
      <c r="V288" s="405"/>
      <c r="AA288" s="405"/>
    </row>
    <row r="289" spans="4:27" ht="15.75" customHeight="1">
      <c r="D289" s="21"/>
      <c r="E289" s="21"/>
      <c r="T289" s="21"/>
      <c r="V289" s="405"/>
      <c r="AA289" s="405"/>
    </row>
    <row r="290" spans="4:27" ht="15.75" customHeight="1">
      <c r="D290" s="21"/>
      <c r="E290" s="21"/>
      <c r="T290" s="21"/>
      <c r="V290" s="405"/>
      <c r="AA290" s="405"/>
    </row>
    <row r="291" spans="4:27" ht="15.75" customHeight="1">
      <c r="D291" s="21"/>
      <c r="E291" s="21"/>
      <c r="T291" s="21"/>
      <c r="V291" s="405"/>
      <c r="AA291" s="405"/>
    </row>
    <row r="292" spans="4:27" ht="15.75" customHeight="1">
      <c r="D292" s="21"/>
      <c r="E292" s="21"/>
      <c r="T292" s="21"/>
      <c r="V292" s="405"/>
      <c r="AA292" s="405"/>
    </row>
    <row r="293" spans="4:27" ht="15.75" customHeight="1">
      <c r="D293" s="21"/>
      <c r="E293" s="21"/>
      <c r="T293" s="21"/>
      <c r="V293" s="405"/>
      <c r="AA293" s="405"/>
    </row>
    <row r="294" spans="4:27" ht="15.75" customHeight="1">
      <c r="D294" s="21"/>
      <c r="E294" s="21"/>
      <c r="T294" s="21"/>
      <c r="V294" s="405"/>
      <c r="AA294" s="405"/>
    </row>
    <row r="295" spans="4:27" ht="15.75" customHeight="1">
      <c r="D295" s="21"/>
      <c r="E295" s="21"/>
      <c r="T295" s="21"/>
      <c r="V295" s="405"/>
      <c r="AA295" s="405"/>
    </row>
    <row r="296" spans="4:27" ht="15.75" customHeight="1">
      <c r="D296" s="21"/>
      <c r="E296" s="21"/>
      <c r="T296" s="21"/>
      <c r="V296" s="405"/>
      <c r="AA296" s="405"/>
    </row>
    <row r="297" spans="4:27" ht="15.75" customHeight="1">
      <c r="D297" s="21"/>
      <c r="E297" s="21"/>
      <c r="T297" s="21"/>
      <c r="V297" s="405"/>
      <c r="AA297" s="405"/>
    </row>
    <row r="298" spans="4:27" ht="15.75" customHeight="1">
      <c r="D298" s="21"/>
      <c r="E298" s="21"/>
      <c r="T298" s="21"/>
      <c r="V298" s="405"/>
      <c r="AA298" s="405"/>
    </row>
    <row r="299" spans="4:27" ht="15.75" customHeight="1">
      <c r="D299" s="21"/>
      <c r="E299" s="21"/>
      <c r="T299" s="21"/>
      <c r="V299" s="405"/>
      <c r="AA299" s="405"/>
    </row>
    <row r="300" spans="4:27" ht="15.75" customHeight="1">
      <c r="D300" s="21"/>
      <c r="E300" s="21"/>
      <c r="T300" s="21"/>
      <c r="V300" s="405"/>
      <c r="AA300" s="405"/>
    </row>
    <row r="301" spans="4:27" ht="15.75" customHeight="1">
      <c r="D301" s="21"/>
      <c r="E301" s="21"/>
      <c r="T301" s="21"/>
      <c r="V301" s="405"/>
      <c r="AA301" s="405"/>
    </row>
    <row r="302" spans="4:27" ht="15.75" customHeight="1">
      <c r="D302" s="21"/>
      <c r="E302" s="21"/>
      <c r="T302" s="21"/>
      <c r="V302" s="405"/>
      <c r="AA302" s="405"/>
    </row>
    <row r="303" spans="4:27" ht="15.75" customHeight="1">
      <c r="D303" s="21"/>
      <c r="E303" s="21"/>
      <c r="T303" s="21"/>
      <c r="V303" s="405"/>
      <c r="AA303" s="405"/>
    </row>
    <row r="304" spans="4:27" ht="15.75" customHeight="1">
      <c r="D304" s="21"/>
      <c r="E304" s="21"/>
      <c r="T304" s="21"/>
      <c r="V304" s="405"/>
      <c r="AA304" s="405"/>
    </row>
    <row r="305" spans="4:27" ht="15.75" customHeight="1">
      <c r="D305" s="21"/>
      <c r="E305" s="21"/>
      <c r="T305" s="21"/>
      <c r="V305" s="405"/>
      <c r="AA305" s="405"/>
    </row>
    <row r="306" spans="4:27" ht="15.75" customHeight="1">
      <c r="D306" s="21"/>
      <c r="E306" s="21"/>
      <c r="T306" s="21"/>
      <c r="V306" s="405"/>
      <c r="AA306" s="405"/>
    </row>
    <row r="307" spans="4:27" ht="15.75" customHeight="1">
      <c r="D307" s="21"/>
      <c r="E307" s="21"/>
      <c r="T307" s="21"/>
      <c r="V307" s="405"/>
      <c r="AA307" s="405"/>
    </row>
    <row r="308" spans="4:27" ht="15.75" customHeight="1">
      <c r="D308" s="21"/>
      <c r="E308" s="21"/>
      <c r="T308" s="21"/>
      <c r="V308" s="405"/>
      <c r="AA308" s="405"/>
    </row>
    <row r="309" spans="4:27" ht="15.75" customHeight="1">
      <c r="D309" s="21"/>
      <c r="E309" s="21"/>
      <c r="T309" s="21"/>
      <c r="V309" s="405"/>
      <c r="AA309" s="405"/>
    </row>
    <row r="310" spans="4:27" ht="15.75" customHeight="1">
      <c r="D310" s="21"/>
      <c r="E310" s="21"/>
      <c r="T310" s="21"/>
      <c r="V310" s="405"/>
      <c r="AA310" s="405"/>
    </row>
    <row r="311" spans="4:27" ht="15.75" customHeight="1">
      <c r="D311" s="21"/>
      <c r="E311" s="21"/>
      <c r="T311" s="21"/>
      <c r="V311" s="405"/>
      <c r="AA311" s="405"/>
    </row>
    <row r="312" spans="4:27" ht="15.75" customHeight="1">
      <c r="D312" s="21"/>
      <c r="E312" s="21"/>
      <c r="T312" s="21"/>
      <c r="V312" s="405"/>
      <c r="AA312" s="405"/>
    </row>
    <row r="313" spans="4:27" ht="15.75" customHeight="1">
      <c r="D313" s="21"/>
      <c r="E313" s="21"/>
      <c r="T313" s="21"/>
      <c r="V313" s="405"/>
      <c r="AA313" s="405"/>
    </row>
    <row r="314" spans="4:27" ht="15.75" customHeight="1">
      <c r="D314" s="21"/>
      <c r="E314" s="21"/>
      <c r="T314" s="21"/>
      <c r="V314" s="405"/>
      <c r="AA314" s="405"/>
    </row>
    <row r="315" spans="4:27" ht="15.75" customHeight="1">
      <c r="D315" s="21"/>
      <c r="E315" s="21"/>
      <c r="T315" s="21"/>
      <c r="V315" s="405"/>
      <c r="AA315" s="405"/>
    </row>
    <row r="316" spans="4:27" ht="15.75" customHeight="1">
      <c r="D316" s="21"/>
      <c r="E316" s="21"/>
      <c r="T316" s="21"/>
      <c r="V316" s="405"/>
      <c r="AA316" s="405"/>
    </row>
    <row r="317" spans="4:27" ht="15.75" customHeight="1">
      <c r="D317" s="21"/>
      <c r="E317" s="21"/>
      <c r="T317" s="21"/>
      <c r="V317" s="405"/>
      <c r="AA317" s="405"/>
    </row>
    <row r="318" spans="4:27" ht="15.75" customHeight="1">
      <c r="D318" s="21"/>
      <c r="E318" s="21"/>
      <c r="T318" s="21"/>
      <c r="V318" s="405"/>
      <c r="AA318" s="405"/>
    </row>
    <row r="319" spans="4:27" ht="15.75" customHeight="1">
      <c r="D319" s="21"/>
      <c r="E319" s="21"/>
      <c r="T319" s="21"/>
      <c r="V319" s="405"/>
      <c r="AA319" s="405"/>
    </row>
    <row r="320" spans="4:27" ht="15.75" customHeight="1">
      <c r="D320" s="21"/>
      <c r="E320" s="21"/>
      <c r="T320" s="21"/>
      <c r="V320" s="405"/>
      <c r="AA320" s="405"/>
    </row>
    <row r="321" spans="4:27" ht="15.75" customHeight="1">
      <c r="D321" s="21"/>
      <c r="E321" s="21"/>
      <c r="T321" s="21"/>
      <c r="V321" s="405"/>
      <c r="AA321" s="405"/>
    </row>
    <row r="322" spans="4:27" ht="15.75" customHeight="1">
      <c r="D322" s="21"/>
      <c r="E322" s="21"/>
      <c r="T322" s="21"/>
      <c r="V322" s="405"/>
      <c r="AA322" s="405"/>
    </row>
    <row r="323" spans="4:27" ht="15.75" customHeight="1">
      <c r="D323" s="21"/>
      <c r="E323" s="21"/>
      <c r="T323" s="21"/>
      <c r="V323" s="405"/>
      <c r="AA323" s="405"/>
    </row>
    <row r="324" spans="4:27" ht="15.75" customHeight="1">
      <c r="D324" s="21"/>
      <c r="E324" s="21"/>
      <c r="T324" s="21"/>
      <c r="V324" s="405"/>
      <c r="AA324" s="405"/>
    </row>
    <row r="325" spans="4:27" ht="15.75" customHeight="1">
      <c r="D325" s="21"/>
      <c r="E325" s="21"/>
      <c r="T325" s="21"/>
      <c r="V325" s="405"/>
      <c r="AA325" s="405"/>
    </row>
    <row r="326" spans="4:27" ht="15.75" customHeight="1">
      <c r="D326" s="21"/>
      <c r="E326" s="21"/>
      <c r="T326" s="21"/>
      <c r="V326" s="405"/>
      <c r="AA326" s="405"/>
    </row>
    <row r="327" spans="4:27" ht="15.75" customHeight="1">
      <c r="D327" s="21"/>
      <c r="E327" s="21"/>
      <c r="T327" s="21"/>
      <c r="V327" s="405"/>
      <c r="AA327" s="405"/>
    </row>
    <row r="328" spans="4:27" ht="15.75" customHeight="1">
      <c r="D328" s="21"/>
      <c r="E328" s="21"/>
      <c r="T328" s="21"/>
      <c r="V328" s="405"/>
      <c r="AA328" s="405"/>
    </row>
    <row r="329" spans="4:27" ht="15.75" customHeight="1">
      <c r="D329" s="21"/>
      <c r="E329" s="21"/>
      <c r="T329" s="21"/>
      <c r="V329" s="405"/>
      <c r="AA329" s="405"/>
    </row>
    <row r="330" spans="4:27" ht="15.75" customHeight="1">
      <c r="D330" s="21"/>
      <c r="E330" s="21"/>
      <c r="T330" s="21"/>
      <c r="V330" s="405"/>
      <c r="AA330" s="405"/>
    </row>
    <row r="331" spans="4:27" ht="15.75" customHeight="1">
      <c r="D331" s="21"/>
      <c r="E331" s="21"/>
      <c r="T331" s="21"/>
      <c r="V331" s="405"/>
      <c r="AA331" s="405"/>
    </row>
    <row r="332" spans="4:27" ht="15.75" customHeight="1">
      <c r="D332" s="21"/>
      <c r="E332" s="21"/>
      <c r="T332" s="21"/>
      <c r="V332" s="405"/>
      <c r="AA332" s="405"/>
    </row>
    <row r="333" spans="4:27" ht="15.75" customHeight="1">
      <c r="D333" s="21"/>
      <c r="E333" s="21"/>
      <c r="T333" s="21"/>
      <c r="V333" s="405"/>
      <c r="AA333" s="405"/>
    </row>
    <row r="334" spans="4:27" ht="15.75" customHeight="1">
      <c r="D334" s="21"/>
      <c r="E334" s="21"/>
      <c r="T334" s="21"/>
      <c r="V334" s="405"/>
      <c r="AA334" s="405"/>
    </row>
    <row r="335" spans="4:27" ht="15.75" customHeight="1">
      <c r="D335" s="21"/>
      <c r="E335" s="21"/>
      <c r="T335" s="21"/>
      <c r="V335" s="405"/>
      <c r="AA335" s="405"/>
    </row>
    <row r="336" spans="4:27" ht="15.75" customHeight="1">
      <c r="D336" s="21"/>
      <c r="E336" s="21"/>
      <c r="T336" s="21"/>
      <c r="V336" s="405"/>
      <c r="AA336" s="405"/>
    </row>
    <row r="337" spans="4:27" ht="15.75" customHeight="1">
      <c r="D337" s="21"/>
      <c r="E337" s="21"/>
      <c r="T337" s="21"/>
      <c r="V337" s="405"/>
      <c r="AA337" s="405"/>
    </row>
    <row r="338" spans="4:27" ht="15.75" customHeight="1">
      <c r="D338" s="21"/>
      <c r="E338" s="21"/>
      <c r="T338" s="21"/>
      <c r="V338" s="405"/>
      <c r="AA338" s="405"/>
    </row>
    <row r="339" spans="4:27" ht="15.75" customHeight="1">
      <c r="D339" s="21"/>
      <c r="E339" s="21"/>
      <c r="T339" s="21"/>
      <c r="V339" s="405"/>
      <c r="AA339" s="405"/>
    </row>
    <row r="340" spans="4:27" ht="15.75" customHeight="1">
      <c r="D340" s="21"/>
      <c r="E340" s="21"/>
      <c r="T340" s="21"/>
      <c r="V340" s="405"/>
      <c r="AA340" s="405"/>
    </row>
    <row r="341" spans="4:27" ht="15.75" customHeight="1">
      <c r="D341" s="21"/>
      <c r="E341" s="21"/>
      <c r="T341" s="21"/>
      <c r="V341" s="405"/>
      <c r="AA341" s="405"/>
    </row>
    <row r="342" spans="4:27" ht="15.75" customHeight="1">
      <c r="D342" s="21"/>
      <c r="E342" s="21"/>
      <c r="T342" s="21"/>
      <c r="V342" s="405"/>
      <c r="AA342" s="405"/>
    </row>
    <row r="343" spans="4:27" ht="15.75" customHeight="1">
      <c r="D343" s="21"/>
      <c r="E343" s="21"/>
      <c r="T343" s="21"/>
      <c r="V343" s="405"/>
      <c r="AA343" s="405"/>
    </row>
    <row r="344" spans="4:27" ht="15.75" customHeight="1">
      <c r="D344" s="21"/>
      <c r="E344" s="21"/>
      <c r="T344" s="21"/>
      <c r="V344" s="405"/>
      <c r="AA344" s="405"/>
    </row>
    <row r="345" spans="4:27" ht="15.75" customHeight="1">
      <c r="D345" s="21"/>
      <c r="E345" s="21"/>
      <c r="T345" s="21"/>
      <c r="V345" s="405"/>
      <c r="AA345" s="405"/>
    </row>
    <row r="346" spans="4:27" ht="15.75" customHeight="1">
      <c r="D346" s="21"/>
      <c r="E346" s="21"/>
      <c r="T346" s="21"/>
      <c r="V346" s="405"/>
      <c r="AA346" s="405"/>
    </row>
    <row r="347" spans="4:27" ht="15.75" customHeight="1">
      <c r="D347" s="21"/>
      <c r="E347" s="21"/>
      <c r="T347" s="21"/>
      <c r="V347" s="405"/>
      <c r="AA347" s="405"/>
    </row>
    <row r="348" spans="4:27" ht="15.75" customHeight="1">
      <c r="D348" s="21"/>
      <c r="E348" s="21"/>
      <c r="T348" s="21"/>
      <c r="V348" s="405"/>
      <c r="AA348" s="405"/>
    </row>
    <row r="349" spans="4:27" ht="15.75" customHeight="1">
      <c r="D349" s="21"/>
      <c r="E349" s="21"/>
      <c r="T349" s="21"/>
      <c r="V349" s="405"/>
      <c r="AA349" s="405"/>
    </row>
    <row r="350" spans="4:27" ht="15.75" customHeight="1">
      <c r="D350" s="21"/>
      <c r="E350" s="21"/>
      <c r="T350" s="21"/>
      <c r="V350" s="405"/>
      <c r="AA350" s="405"/>
    </row>
    <row r="351" spans="4:27" ht="15.75" customHeight="1">
      <c r="D351" s="21"/>
      <c r="E351" s="21"/>
      <c r="T351" s="21"/>
      <c r="V351" s="405"/>
      <c r="AA351" s="405"/>
    </row>
    <row r="352" spans="4:27" ht="15.75" customHeight="1">
      <c r="D352" s="21"/>
      <c r="E352" s="21"/>
      <c r="T352" s="21"/>
      <c r="V352" s="405"/>
      <c r="AA352" s="405"/>
    </row>
    <row r="353" spans="4:27" ht="15.75" customHeight="1">
      <c r="D353" s="21"/>
      <c r="E353" s="21"/>
      <c r="T353" s="21"/>
      <c r="V353" s="405"/>
      <c r="AA353" s="405"/>
    </row>
    <row r="354" spans="4:27" ht="15.75" customHeight="1">
      <c r="D354" s="21"/>
      <c r="E354" s="21"/>
      <c r="T354" s="21"/>
      <c r="V354" s="405"/>
      <c r="AA354" s="405"/>
    </row>
    <row r="355" spans="4:27" ht="15.75" customHeight="1">
      <c r="D355" s="21"/>
      <c r="E355" s="21"/>
      <c r="T355" s="21"/>
      <c r="V355" s="405"/>
      <c r="AA355" s="405"/>
    </row>
    <row r="356" spans="4:27" ht="15.75" customHeight="1">
      <c r="D356" s="21"/>
      <c r="E356" s="21"/>
      <c r="T356" s="21"/>
      <c r="V356" s="405"/>
      <c r="AA356" s="405"/>
    </row>
    <row r="357" spans="4:27" ht="15.75" customHeight="1">
      <c r="D357" s="21"/>
      <c r="E357" s="21"/>
      <c r="T357" s="21"/>
      <c r="V357" s="405"/>
      <c r="AA357" s="405"/>
    </row>
    <row r="358" spans="4:27" ht="15.75" customHeight="1">
      <c r="D358" s="21"/>
      <c r="E358" s="21"/>
      <c r="T358" s="21"/>
      <c r="V358" s="405"/>
      <c r="AA358" s="405"/>
    </row>
    <row r="359" spans="4:27" ht="15.75" customHeight="1">
      <c r="D359" s="21"/>
      <c r="E359" s="21"/>
      <c r="T359" s="21"/>
      <c r="V359" s="405"/>
      <c r="AA359" s="405"/>
    </row>
    <row r="360" spans="4:27" ht="15.75" customHeight="1">
      <c r="D360" s="21"/>
      <c r="E360" s="21"/>
      <c r="T360" s="21"/>
      <c r="V360" s="405"/>
      <c r="AA360" s="405"/>
    </row>
    <row r="361" spans="4:27" ht="15.75" customHeight="1">
      <c r="D361" s="21"/>
      <c r="E361" s="21"/>
      <c r="T361" s="21"/>
      <c r="V361" s="405"/>
      <c r="AA361" s="405"/>
    </row>
    <row r="362" spans="4:27" ht="15.75" customHeight="1">
      <c r="D362" s="21"/>
      <c r="E362" s="21"/>
      <c r="T362" s="21"/>
      <c r="V362" s="405"/>
      <c r="AA362" s="405"/>
    </row>
    <row r="363" spans="4:27" ht="15.75" customHeight="1">
      <c r="D363" s="21"/>
      <c r="E363" s="21"/>
      <c r="T363" s="21"/>
      <c r="V363" s="405"/>
      <c r="AA363" s="405"/>
    </row>
    <row r="364" spans="4:27" ht="15.75" customHeight="1">
      <c r="D364" s="21"/>
      <c r="E364" s="21"/>
      <c r="T364" s="21"/>
      <c r="V364" s="405"/>
      <c r="AA364" s="405"/>
    </row>
    <row r="365" spans="4:27" ht="15.75" customHeight="1">
      <c r="D365" s="21"/>
      <c r="E365" s="21"/>
      <c r="T365" s="21"/>
      <c r="V365" s="405"/>
      <c r="AA365" s="405"/>
    </row>
    <row r="366" spans="4:27" ht="15.75" customHeight="1">
      <c r="D366" s="21"/>
      <c r="E366" s="21"/>
      <c r="T366" s="21"/>
      <c r="V366" s="405"/>
      <c r="AA366" s="405"/>
    </row>
    <row r="367" spans="4:27" ht="15.75" customHeight="1">
      <c r="D367" s="21"/>
      <c r="E367" s="21"/>
      <c r="T367" s="21"/>
      <c r="V367" s="405"/>
      <c r="AA367" s="405"/>
    </row>
    <row r="368" spans="4:27" ht="15.75" customHeight="1">
      <c r="D368" s="21"/>
      <c r="E368" s="21"/>
      <c r="T368" s="21"/>
      <c r="V368" s="405"/>
      <c r="AA368" s="405"/>
    </row>
    <row r="369" spans="4:27" ht="15.75" customHeight="1">
      <c r="D369" s="21"/>
      <c r="E369" s="21"/>
      <c r="T369" s="21"/>
      <c r="V369" s="405"/>
      <c r="AA369" s="405"/>
    </row>
    <row r="370" spans="4:27" ht="15.75" customHeight="1">
      <c r="D370" s="21"/>
      <c r="E370" s="21"/>
      <c r="T370" s="21"/>
      <c r="V370" s="405"/>
      <c r="AA370" s="405"/>
    </row>
    <row r="371" spans="4:27" ht="15.75" customHeight="1">
      <c r="D371" s="21"/>
      <c r="E371" s="21"/>
      <c r="T371" s="21"/>
      <c r="V371" s="405"/>
      <c r="AA371" s="405"/>
    </row>
    <row r="372" spans="4:27" ht="15.75" customHeight="1">
      <c r="D372" s="21"/>
      <c r="E372" s="21"/>
      <c r="T372" s="21"/>
      <c r="V372" s="405"/>
      <c r="AA372" s="405"/>
    </row>
    <row r="373" spans="4:27" ht="15.75" customHeight="1">
      <c r="D373" s="21"/>
      <c r="E373" s="21"/>
      <c r="T373" s="21"/>
      <c r="V373" s="405"/>
      <c r="AA373" s="405"/>
    </row>
    <row r="374" spans="4:27" ht="15.75" customHeight="1">
      <c r="D374" s="21"/>
      <c r="E374" s="21"/>
      <c r="T374" s="21"/>
      <c r="V374" s="405"/>
      <c r="AA374" s="405"/>
    </row>
    <row r="375" spans="4:27" ht="15.75" customHeight="1">
      <c r="D375" s="21"/>
      <c r="E375" s="21"/>
      <c r="T375" s="21"/>
      <c r="V375" s="405"/>
      <c r="AA375" s="405"/>
    </row>
    <row r="376" spans="4:27" ht="15.75" customHeight="1">
      <c r="D376" s="21"/>
      <c r="E376" s="21"/>
      <c r="T376" s="21"/>
      <c r="V376" s="405"/>
      <c r="AA376" s="405"/>
    </row>
    <row r="377" spans="4:27" ht="15.75" customHeight="1">
      <c r="D377" s="21"/>
      <c r="E377" s="21"/>
      <c r="T377" s="21"/>
      <c r="V377" s="405"/>
      <c r="AA377" s="405"/>
    </row>
    <row r="378" spans="4:27" ht="15.75" customHeight="1">
      <c r="D378" s="21"/>
      <c r="E378" s="21"/>
      <c r="T378" s="21"/>
      <c r="V378" s="405"/>
      <c r="AA378" s="405"/>
    </row>
    <row r="379" spans="4:27" ht="15.75" customHeight="1">
      <c r="D379" s="21"/>
      <c r="E379" s="21"/>
      <c r="T379" s="21"/>
      <c r="V379" s="405"/>
      <c r="AA379" s="405"/>
    </row>
    <row r="380" spans="4:27" ht="15.75" customHeight="1">
      <c r="D380" s="21"/>
      <c r="E380" s="21"/>
      <c r="T380" s="21"/>
      <c r="V380" s="405"/>
      <c r="AA380" s="405"/>
    </row>
    <row r="381" spans="4:27" ht="15.75" customHeight="1">
      <c r="D381" s="21"/>
      <c r="E381" s="21"/>
      <c r="T381" s="21"/>
      <c r="V381" s="405"/>
      <c r="AA381" s="405"/>
    </row>
    <row r="382" spans="4:27" ht="15.75" customHeight="1">
      <c r="D382" s="21"/>
      <c r="E382" s="21"/>
      <c r="T382" s="21"/>
      <c r="V382" s="405"/>
      <c r="AA382" s="405"/>
    </row>
    <row r="383" spans="4:27" ht="15.75" customHeight="1">
      <c r="D383" s="21"/>
      <c r="E383" s="21"/>
      <c r="T383" s="21"/>
      <c r="V383" s="405"/>
      <c r="AA383" s="405"/>
    </row>
    <row r="384" spans="4:27" ht="15.75" customHeight="1">
      <c r="D384" s="21"/>
      <c r="E384" s="21"/>
      <c r="T384" s="21"/>
      <c r="V384" s="405"/>
      <c r="AA384" s="405"/>
    </row>
    <row r="385" spans="4:27" ht="15.75" customHeight="1">
      <c r="D385" s="21"/>
      <c r="E385" s="21"/>
      <c r="T385" s="21"/>
      <c r="V385" s="405"/>
      <c r="AA385" s="405"/>
    </row>
    <row r="386" spans="4:27" ht="15.75" customHeight="1">
      <c r="D386" s="21"/>
      <c r="E386" s="21"/>
      <c r="T386" s="21"/>
      <c r="V386" s="405"/>
      <c r="AA386" s="405"/>
    </row>
    <row r="387" spans="4:27" ht="15.75" customHeight="1">
      <c r="D387" s="21"/>
      <c r="E387" s="21"/>
      <c r="T387" s="21"/>
      <c r="V387" s="405"/>
      <c r="AA387" s="405"/>
    </row>
    <row r="388" spans="4:27" ht="15.75" customHeight="1">
      <c r="D388" s="21"/>
      <c r="E388" s="21"/>
      <c r="T388" s="21"/>
      <c r="V388" s="405"/>
      <c r="AA388" s="405"/>
    </row>
    <row r="389" spans="4:27" ht="15.75" customHeight="1">
      <c r="D389" s="21"/>
      <c r="E389" s="21"/>
      <c r="T389" s="21"/>
      <c r="V389" s="405"/>
      <c r="AA389" s="405"/>
    </row>
    <row r="390" spans="4:27" ht="15.75" customHeight="1">
      <c r="D390" s="21"/>
      <c r="E390" s="21"/>
      <c r="T390" s="21"/>
      <c r="V390" s="405"/>
      <c r="AA390" s="405"/>
    </row>
    <row r="391" spans="4:27" ht="15.75" customHeight="1">
      <c r="D391" s="21"/>
      <c r="E391" s="21"/>
      <c r="T391" s="21"/>
      <c r="V391" s="405"/>
      <c r="AA391" s="405"/>
    </row>
    <row r="392" spans="4:27" ht="15.75" customHeight="1">
      <c r="D392" s="21"/>
      <c r="E392" s="21"/>
      <c r="T392" s="21"/>
      <c r="V392" s="405"/>
      <c r="AA392" s="405"/>
    </row>
    <row r="393" spans="4:27" ht="15.75" customHeight="1">
      <c r="D393" s="21"/>
      <c r="E393" s="21"/>
      <c r="T393" s="21"/>
      <c r="V393" s="405"/>
      <c r="AA393" s="405"/>
    </row>
    <row r="394" spans="4:27" ht="15.75" customHeight="1">
      <c r="D394" s="21"/>
      <c r="E394" s="21"/>
      <c r="T394" s="21"/>
      <c r="V394" s="405"/>
      <c r="AA394" s="405"/>
    </row>
    <row r="395" spans="4:27" ht="15.75" customHeight="1">
      <c r="D395" s="21"/>
      <c r="E395" s="21"/>
      <c r="T395" s="21"/>
      <c r="V395" s="405"/>
      <c r="AA395" s="405"/>
    </row>
    <row r="396" spans="4:27" ht="15.75" customHeight="1">
      <c r="D396" s="21"/>
      <c r="E396" s="21"/>
      <c r="T396" s="21"/>
      <c r="V396" s="405"/>
      <c r="AA396" s="405"/>
    </row>
    <row r="397" spans="4:27" ht="15.75" customHeight="1">
      <c r="D397" s="21"/>
      <c r="E397" s="21"/>
      <c r="T397" s="21"/>
      <c r="V397" s="405"/>
      <c r="AA397" s="405"/>
    </row>
    <row r="398" spans="4:27" ht="15.75" customHeight="1">
      <c r="D398" s="21"/>
      <c r="E398" s="21"/>
      <c r="T398" s="21"/>
      <c r="V398" s="405"/>
      <c r="AA398" s="405"/>
    </row>
    <row r="399" spans="4:27" ht="15.75" customHeight="1">
      <c r="D399" s="21"/>
      <c r="E399" s="21"/>
      <c r="T399" s="21"/>
      <c r="V399" s="405"/>
      <c r="AA399" s="405"/>
    </row>
    <row r="400" spans="4:27" ht="15.75" customHeight="1">
      <c r="D400" s="21"/>
      <c r="E400" s="21"/>
      <c r="T400" s="21"/>
      <c r="V400" s="405"/>
      <c r="AA400" s="405"/>
    </row>
    <row r="401" spans="4:27" ht="15.75" customHeight="1">
      <c r="D401" s="21"/>
      <c r="E401" s="21"/>
      <c r="T401" s="21"/>
      <c r="V401" s="405"/>
      <c r="AA401" s="405"/>
    </row>
    <row r="402" spans="4:27" ht="15.75" customHeight="1">
      <c r="D402" s="21"/>
      <c r="E402" s="21"/>
      <c r="T402" s="21"/>
      <c r="V402" s="405"/>
      <c r="AA402" s="405"/>
    </row>
    <row r="403" spans="4:27" ht="15.75" customHeight="1">
      <c r="D403" s="21"/>
      <c r="E403" s="21"/>
      <c r="T403" s="21"/>
      <c r="V403" s="405"/>
      <c r="AA403" s="405"/>
    </row>
    <row r="404" spans="4:27" ht="15.75" customHeight="1">
      <c r="D404" s="21"/>
      <c r="E404" s="21"/>
      <c r="T404" s="21"/>
      <c r="V404" s="405"/>
      <c r="AA404" s="405"/>
    </row>
    <row r="405" spans="4:27" ht="15.75" customHeight="1">
      <c r="D405" s="21"/>
      <c r="E405" s="21"/>
      <c r="T405" s="21"/>
      <c r="V405" s="405"/>
      <c r="AA405" s="405"/>
    </row>
    <row r="406" spans="4:27" ht="15.75" customHeight="1">
      <c r="D406" s="21"/>
      <c r="E406" s="21"/>
      <c r="T406" s="21"/>
      <c r="V406" s="405"/>
      <c r="AA406" s="405"/>
    </row>
    <row r="407" spans="4:27" ht="15.75" customHeight="1">
      <c r="D407" s="21"/>
      <c r="E407" s="21"/>
      <c r="T407" s="21"/>
      <c r="V407" s="405"/>
      <c r="AA407" s="405"/>
    </row>
    <row r="408" spans="4:27" ht="15.75" customHeight="1">
      <c r="D408" s="21"/>
      <c r="E408" s="21"/>
      <c r="T408" s="21"/>
      <c r="V408" s="405"/>
      <c r="AA408" s="405"/>
    </row>
    <row r="409" spans="4:27" ht="15.75" customHeight="1">
      <c r="D409" s="21"/>
      <c r="E409" s="21"/>
      <c r="T409" s="21"/>
      <c r="V409" s="405"/>
      <c r="AA409" s="405"/>
    </row>
    <row r="410" spans="4:27" ht="15.75" customHeight="1">
      <c r="D410" s="21"/>
      <c r="E410" s="21"/>
      <c r="T410" s="21"/>
      <c r="V410" s="405"/>
      <c r="AA410" s="405"/>
    </row>
    <row r="411" spans="4:27" ht="15.75" customHeight="1">
      <c r="D411" s="21"/>
      <c r="E411" s="21"/>
      <c r="T411" s="21"/>
      <c r="V411" s="405"/>
      <c r="AA411" s="405"/>
    </row>
    <row r="412" spans="4:27" ht="15.75" customHeight="1">
      <c r="D412" s="21"/>
      <c r="E412" s="21"/>
      <c r="T412" s="21"/>
      <c r="V412" s="405"/>
      <c r="AA412" s="405"/>
    </row>
    <row r="413" spans="4:27" ht="15.75" customHeight="1">
      <c r="D413" s="21"/>
      <c r="E413" s="21"/>
      <c r="T413" s="21"/>
      <c r="V413" s="405"/>
      <c r="AA413" s="405"/>
    </row>
    <row r="414" spans="4:27" ht="15.75" customHeight="1">
      <c r="D414" s="21"/>
      <c r="E414" s="21"/>
      <c r="T414" s="21"/>
      <c r="V414" s="405"/>
      <c r="AA414" s="405"/>
    </row>
    <row r="415" spans="4:27" ht="15.75" customHeight="1">
      <c r="D415" s="21"/>
      <c r="E415" s="21"/>
      <c r="T415" s="21"/>
      <c r="V415" s="405"/>
      <c r="AA415" s="405"/>
    </row>
    <row r="416" spans="4:27" ht="15.75" customHeight="1">
      <c r="D416" s="21"/>
      <c r="E416" s="21"/>
      <c r="T416" s="21"/>
      <c r="V416" s="405"/>
      <c r="AA416" s="405"/>
    </row>
    <row r="417" spans="4:27" ht="15.75" customHeight="1">
      <c r="D417" s="21"/>
      <c r="E417" s="21"/>
      <c r="T417" s="21"/>
      <c r="V417" s="405"/>
      <c r="AA417" s="405"/>
    </row>
    <row r="418" spans="4:27" ht="15.75" customHeight="1">
      <c r="D418" s="21"/>
      <c r="E418" s="21"/>
      <c r="T418" s="21"/>
      <c r="V418" s="405"/>
      <c r="AA418" s="405"/>
    </row>
    <row r="419" spans="4:27" ht="15.75" customHeight="1">
      <c r="D419" s="21"/>
      <c r="E419" s="21"/>
      <c r="T419" s="21"/>
      <c r="V419" s="405"/>
      <c r="AA419" s="405"/>
    </row>
    <row r="420" spans="4:27" ht="15.75" customHeight="1">
      <c r="D420" s="21"/>
      <c r="E420" s="21"/>
      <c r="T420" s="21"/>
      <c r="V420" s="405"/>
      <c r="AA420" s="405"/>
    </row>
    <row r="421" spans="4:27" ht="15.75" customHeight="1">
      <c r="D421" s="21"/>
      <c r="E421" s="21"/>
      <c r="T421" s="21"/>
      <c r="V421" s="405"/>
      <c r="AA421" s="405"/>
    </row>
    <row r="422" spans="4:27" ht="15.75" customHeight="1">
      <c r="D422" s="21"/>
      <c r="E422" s="21"/>
      <c r="T422" s="21"/>
      <c r="V422" s="405"/>
      <c r="AA422" s="405"/>
    </row>
    <row r="423" spans="4:27" ht="15.75" customHeight="1">
      <c r="D423" s="21"/>
      <c r="E423" s="21"/>
      <c r="T423" s="21"/>
      <c r="V423" s="405"/>
      <c r="AA423" s="405"/>
    </row>
    <row r="424" spans="4:27" ht="15.75" customHeight="1">
      <c r="D424" s="21"/>
      <c r="E424" s="21"/>
      <c r="T424" s="21"/>
      <c r="V424" s="405"/>
      <c r="AA424" s="405"/>
    </row>
    <row r="425" spans="4:27" ht="15.75" customHeight="1">
      <c r="D425" s="21"/>
      <c r="E425" s="21"/>
      <c r="T425" s="21"/>
      <c r="V425" s="405"/>
      <c r="AA425" s="405"/>
    </row>
    <row r="426" spans="4:27" ht="15.75" customHeight="1">
      <c r="D426" s="21"/>
      <c r="E426" s="21"/>
      <c r="T426" s="21"/>
      <c r="V426" s="405"/>
      <c r="AA426" s="405"/>
    </row>
    <row r="427" spans="4:27" ht="15.75" customHeight="1">
      <c r="D427" s="21"/>
      <c r="E427" s="21"/>
      <c r="T427" s="21"/>
      <c r="V427" s="405"/>
      <c r="AA427" s="405"/>
    </row>
    <row r="428" spans="4:27" ht="15.75" customHeight="1">
      <c r="D428" s="21"/>
      <c r="E428" s="21"/>
      <c r="T428" s="21"/>
      <c r="V428" s="405"/>
      <c r="AA428" s="405"/>
    </row>
    <row r="429" spans="4:27" ht="15.75" customHeight="1">
      <c r="D429" s="21"/>
      <c r="E429" s="21"/>
      <c r="T429" s="21"/>
      <c r="V429" s="405"/>
      <c r="AA429" s="405"/>
    </row>
    <row r="430" spans="4:27" ht="15.75" customHeight="1">
      <c r="D430" s="21"/>
      <c r="E430" s="21"/>
      <c r="T430" s="21"/>
      <c r="V430" s="405"/>
      <c r="AA430" s="405"/>
    </row>
    <row r="431" spans="4:27" ht="15.75" customHeight="1">
      <c r="D431" s="21"/>
      <c r="E431" s="21"/>
      <c r="T431" s="21"/>
      <c r="V431" s="405"/>
      <c r="AA431" s="405"/>
    </row>
    <row r="432" spans="4:27" ht="15.75" customHeight="1">
      <c r="D432" s="21"/>
      <c r="E432" s="21"/>
      <c r="T432" s="21"/>
      <c r="V432" s="405"/>
      <c r="AA432" s="405"/>
    </row>
    <row r="433" spans="4:27" ht="15.75" customHeight="1">
      <c r="D433" s="21"/>
      <c r="E433" s="21"/>
      <c r="T433" s="21"/>
      <c r="V433" s="405"/>
      <c r="AA433" s="405"/>
    </row>
    <row r="434" spans="4:27" ht="15.75" customHeight="1">
      <c r="D434" s="21"/>
      <c r="E434" s="21"/>
      <c r="T434" s="21"/>
      <c r="V434" s="405"/>
      <c r="AA434" s="405"/>
    </row>
    <row r="435" spans="4:27" ht="15.75" customHeight="1">
      <c r="D435" s="21"/>
      <c r="E435" s="21"/>
      <c r="T435" s="21"/>
      <c r="V435" s="405"/>
      <c r="AA435" s="405"/>
    </row>
    <row r="436" spans="4:27" ht="15.75" customHeight="1">
      <c r="D436" s="21"/>
      <c r="E436" s="21"/>
      <c r="T436" s="21"/>
      <c r="V436" s="405"/>
      <c r="AA436" s="405"/>
    </row>
    <row r="437" spans="4:27" ht="15.75" customHeight="1">
      <c r="D437" s="21"/>
      <c r="E437" s="21"/>
      <c r="T437" s="21"/>
      <c r="V437" s="405"/>
      <c r="AA437" s="405"/>
    </row>
    <row r="438" spans="4:27" ht="15.75" customHeight="1">
      <c r="D438" s="21"/>
      <c r="E438" s="21"/>
      <c r="T438" s="21"/>
      <c r="V438" s="405"/>
      <c r="AA438" s="405"/>
    </row>
    <row r="439" spans="4:27" ht="15.75" customHeight="1">
      <c r="D439" s="21"/>
      <c r="E439" s="21"/>
      <c r="T439" s="21"/>
      <c r="V439" s="405"/>
      <c r="AA439" s="405"/>
    </row>
    <row r="440" spans="4:27" ht="15.75" customHeight="1">
      <c r="D440" s="21"/>
      <c r="E440" s="21"/>
      <c r="T440" s="21"/>
      <c r="V440" s="405"/>
      <c r="AA440" s="405"/>
    </row>
    <row r="441" spans="4:27" ht="15.75" customHeight="1">
      <c r="D441" s="21"/>
      <c r="E441" s="21"/>
      <c r="T441" s="21"/>
      <c r="V441" s="405"/>
      <c r="AA441" s="405"/>
    </row>
    <row r="442" spans="4:27" ht="15.75" customHeight="1">
      <c r="D442" s="21"/>
      <c r="E442" s="21"/>
      <c r="T442" s="21"/>
      <c r="V442" s="405"/>
      <c r="AA442" s="405"/>
    </row>
    <row r="443" spans="4:27" ht="15.75" customHeight="1">
      <c r="D443" s="21"/>
      <c r="E443" s="21"/>
      <c r="T443" s="21"/>
      <c r="V443" s="405"/>
      <c r="AA443" s="405"/>
    </row>
    <row r="444" spans="4:27" ht="15.75" customHeight="1">
      <c r="D444" s="21"/>
      <c r="E444" s="21"/>
      <c r="T444" s="21"/>
      <c r="V444" s="405"/>
      <c r="AA444" s="405"/>
    </row>
    <row r="445" spans="4:27" ht="15.75" customHeight="1">
      <c r="D445" s="21"/>
      <c r="E445" s="21"/>
      <c r="T445" s="21"/>
      <c r="V445" s="405"/>
      <c r="AA445" s="405"/>
    </row>
    <row r="446" spans="4:27" ht="15.75" customHeight="1">
      <c r="D446" s="21"/>
      <c r="E446" s="21"/>
      <c r="T446" s="21"/>
      <c r="V446" s="405"/>
      <c r="AA446" s="405"/>
    </row>
    <row r="447" spans="4:27" ht="15.75" customHeight="1">
      <c r="D447" s="21"/>
      <c r="E447" s="21"/>
      <c r="T447" s="21"/>
      <c r="V447" s="405"/>
      <c r="AA447" s="405"/>
    </row>
    <row r="448" spans="4:27" ht="15.75" customHeight="1">
      <c r="D448" s="21"/>
      <c r="E448" s="21"/>
      <c r="T448" s="21"/>
      <c r="V448" s="405"/>
      <c r="AA448" s="405"/>
    </row>
    <row r="449" spans="4:27" ht="15.75" customHeight="1">
      <c r="D449" s="21"/>
      <c r="E449" s="21"/>
      <c r="T449" s="21"/>
      <c r="V449" s="405"/>
      <c r="AA449" s="405"/>
    </row>
    <row r="450" spans="4:27" ht="15.75" customHeight="1">
      <c r="D450" s="21"/>
      <c r="E450" s="21"/>
      <c r="T450" s="21"/>
      <c r="V450" s="405"/>
      <c r="AA450" s="405"/>
    </row>
    <row r="451" spans="4:27" ht="15.75" customHeight="1">
      <c r="D451" s="21"/>
      <c r="E451" s="21"/>
      <c r="T451" s="21"/>
      <c r="V451" s="405"/>
      <c r="AA451" s="405"/>
    </row>
    <row r="452" spans="4:27" ht="15.75" customHeight="1">
      <c r="D452" s="21"/>
      <c r="E452" s="21"/>
      <c r="T452" s="21"/>
      <c r="V452" s="405"/>
      <c r="AA452" s="405"/>
    </row>
    <row r="453" spans="4:27" ht="15.75" customHeight="1">
      <c r="D453" s="21"/>
      <c r="E453" s="21"/>
      <c r="T453" s="21"/>
      <c r="V453" s="405"/>
      <c r="AA453" s="405"/>
    </row>
    <row r="454" spans="4:27" ht="15.75" customHeight="1">
      <c r="D454" s="21"/>
      <c r="E454" s="21"/>
      <c r="T454" s="21"/>
      <c r="V454" s="405"/>
      <c r="AA454" s="405"/>
    </row>
    <row r="455" spans="4:27" ht="15.75" customHeight="1">
      <c r="D455" s="21"/>
      <c r="E455" s="21"/>
      <c r="T455" s="21"/>
      <c r="V455" s="405"/>
      <c r="AA455" s="405"/>
    </row>
    <row r="456" spans="4:27" ht="15.75" customHeight="1">
      <c r="D456" s="21"/>
      <c r="E456" s="21"/>
      <c r="T456" s="21"/>
      <c r="V456" s="405"/>
      <c r="AA456" s="405"/>
    </row>
    <row r="457" spans="4:27" ht="15.75" customHeight="1">
      <c r="D457" s="21"/>
      <c r="E457" s="21"/>
      <c r="T457" s="21"/>
      <c r="V457" s="405"/>
      <c r="AA457" s="405"/>
    </row>
    <row r="458" spans="4:27" ht="15.75" customHeight="1">
      <c r="D458" s="21"/>
      <c r="E458" s="21"/>
      <c r="T458" s="21"/>
      <c r="V458" s="405"/>
      <c r="AA458" s="405"/>
    </row>
    <row r="459" spans="4:27" ht="15.75" customHeight="1">
      <c r="D459" s="21"/>
      <c r="E459" s="21"/>
      <c r="T459" s="21"/>
      <c r="V459" s="405"/>
      <c r="AA459" s="405"/>
    </row>
    <row r="460" spans="4:27" ht="15.75" customHeight="1">
      <c r="D460" s="21"/>
      <c r="E460" s="21"/>
      <c r="T460" s="21"/>
      <c r="V460" s="405"/>
      <c r="AA460" s="405"/>
    </row>
    <row r="461" spans="4:27" ht="15.75" customHeight="1">
      <c r="D461" s="21"/>
      <c r="E461" s="21"/>
      <c r="T461" s="21"/>
      <c r="V461" s="405"/>
      <c r="AA461" s="405"/>
    </row>
    <row r="462" spans="4:27" ht="15.75" customHeight="1">
      <c r="D462" s="21"/>
      <c r="E462" s="21"/>
      <c r="T462" s="21"/>
      <c r="V462" s="405"/>
      <c r="AA462" s="405"/>
    </row>
    <row r="463" spans="4:27" ht="15.75" customHeight="1">
      <c r="D463" s="21"/>
      <c r="E463" s="21"/>
      <c r="T463" s="21"/>
      <c r="V463" s="405"/>
      <c r="AA463" s="405"/>
    </row>
    <row r="464" spans="4:27" ht="15.75" customHeight="1">
      <c r="D464" s="21"/>
      <c r="E464" s="21"/>
      <c r="T464" s="21"/>
      <c r="V464" s="405"/>
      <c r="AA464" s="405"/>
    </row>
    <row r="465" spans="4:27" ht="15.75" customHeight="1">
      <c r="D465" s="21"/>
      <c r="E465" s="21"/>
      <c r="T465" s="21"/>
      <c r="V465" s="405"/>
      <c r="AA465" s="405"/>
    </row>
    <row r="466" spans="4:27" ht="15.75" customHeight="1">
      <c r="D466" s="21"/>
      <c r="E466" s="21"/>
      <c r="T466" s="21"/>
      <c r="V466" s="405"/>
      <c r="AA466" s="405"/>
    </row>
    <row r="467" spans="4:27" ht="15.75" customHeight="1">
      <c r="D467" s="21"/>
      <c r="E467" s="21"/>
      <c r="T467" s="21"/>
      <c r="V467" s="405"/>
      <c r="AA467" s="405"/>
    </row>
    <row r="468" spans="4:27" ht="15.75" customHeight="1">
      <c r="D468" s="21"/>
      <c r="E468" s="21"/>
      <c r="T468" s="21"/>
      <c r="V468" s="405"/>
      <c r="AA468" s="405"/>
    </row>
    <row r="469" spans="4:27" ht="15.75" customHeight="1">
      <c r="D469" s="21"/>
      <c r="E469" s="21"/>
      <c r="T469" s="21"/>
      <c r="V469" s="405"/>
      <c r="AA469" s="405"/>
    </row>
    <row r="470" spans="4:27" ht="15.75" customHeight="1">
      <c r="D470" s="21"/>
      <c r="E470" s="21"/>
      <c r="T470" s="21"/>
      <c r="V470" s="405"/>
      <c r="AA470" s="405"/>
    </row>
    <row r="471" spans="4:27" ht="15.75" customHeight="1">
      <c r="D471" s="21"/>
      <c r="E471" s="21"/>
      <c r="T471" s="21"/>
      <c r="V471" s="405"/>
      <c r="AA471" s="405"/>
    </row>
    <row r="472" spans="4:27" ht="15.75" customHeight="1">
      <c r="D472" s="21"/>
      <c r="E472" s="21"/>
      <c r="T472" s="21"/>
      <c r="V472" s="405"/>
      <c r="AA472" s="405"/>
    </row>
    <row r="473" spans="4:27" ht="15.75" customHeight="1">
      <c r="D473" s="21"/>
      <c r="E473" s="21"/>
      <c r="T473" s="21"/>
      <c r="V473" s="405"/>
      <c r="AA473" s="405"/>
    </row>
    <row r="474" spans="4:27" ht="15.75" customHeight="1">
      <c r="D474" s="21"/>
      <c r="E474" s="21"/>
      <c r="T474" s="21"/>
      <c r="V474" s="405"/>
      <c r="AA474" s="405"/>
    </row>
    <row r="475" spans="4:27" ht="15.75" customHeight="1">
      <c r="D475" s="21"/>
      <c r="E475" s="21"/>
      <c r="T475" s="21"/>
      <c r="V475" s="405"/>
      <c r="AA475" s="405"/>
    </row>
    <row r="476" spans="4:27" ht="15.75" customHeight="1">
      <c r="D476" s="21"/>
      <c r="E476" s="21"/>
      <c r="T476" s="21"/>
      <c r="V476" s="405"/>
      <c r="AA476" s="405"/>
    </row>
    <row r="477" spans="4:27" ht="15.75" customHeight="1">
      <c r="D477" s="21"/>
      <c r="E477" s="21"/>
      <c r="T477" s="21"/>
      <c r="V477" s="405"/>
      <c r="AA477" s="405"/>
    </row>
    <row r="478" spans="4:27" ht="15.75" customHeight="1">
      <c r="D478" s="21"/>
      <c r="E478" s="21"/>
      <c r="T478" s="21"/>
      <c r="V478" s="405"/>
      <c r="AA478" s="405"/>
    </row>
    <row r="479" spans="4:27" ht="15.75" customHeight="1">
      <c r="D479" s="21"/>
      <c r="E479" s="21"/>
      <c r="T479" s="21"/>
      <c r="V479" s="405"/>
      <c r="AA479" s="405"/>
    </row>
    <row r="480" spans="4:27" ht="15.75" customHeight="1">
      <c r="D480" s="21"/>
      <c r="E480" s="21"/>
      <c r="T480" s="21"/>
      <c r="V480" s="405"/>
      <c r="AA480" s="405"/>
    </row>
    <row r="481" spans="4:27" ht="15.75" customHeight="1">
      <c r="D481" s="21"/>
      <c r="E481" s="21"/>
      <c r="T481" s="21"/>
      <c r="V481" s="405"/>
      <c r="AA481" s="405"/>
    </row>
    <row r="482" spans="4:27" ht="15.75" customHeight="1">
      <c r="D482" s="21"/>
      <c r="E482" s="21"/>
      <c r="T482" s="21"/>
      <c r="V482" s="405"/>
      <c r="AA482" s="405"/>
    </row>
    <row r="483" spans="4:27" ht="15.75" customHeight="1">
      <c r="D483" s="21"/>
      <c r="E483" s="21"/>
      <c r="T483" s="21"/>
      <c r="V483" s="405"/>
      <c r="AA483" s="405"/>
    </row>
    <row r="484" spans="4:27" ht="15.75" customHeight="1">
      <c r="D484" s="21"/>
      <c r="E484" s="21"/>
      <c r="T484" s="21"/>
      <c r="V484" s="405"/>
      <c r="AA484" s="405"/>
    </row>
    <row r="485" spans="4:27" ht="15.75" customHeight="1">
      <c r="D485" s="21"/>
      <c r="E485" s="21"/>
      <c r="T485" s="21"/>
      <c r="V485" s="405"/>
      <c r="AA485" s="405"/>
    </row>
    <row r="486" spans="4:27" ht="15.75" customHeight="1">
      <c r="D486" s="21"/>
      <c r="E486" s="21"/>
      <c r="T486" s="21"/>
      <c r="V486" s="405"/>
      <c r="AA486" s="405"/>
    </row>
    <row r="487" spans="4:27" ht="15.75" customHeight="1">
      <c r="D487" s="21"/>
      <c r="E487" s="21"/>
      <c r="T487" s="21"/>
      <c r="V487" s="405"/>
      <c r="AA487" s="405"/>
    </row>
    <row r="488" spans="4:27" ht="15.75" customHeight="1">
      <c r="D488" s="21"/>
      <c r="E488" s="21"/>
      <c r="T488" s="21"/>
      <c r="V488" s="405"/>
      <c r="AA488" s="405"/>
    </row>
    <row r="489" spans="4:27" ht="15.75" customHeight="1">
      <c r="D489" s="21"/>
      <c r="E489" s="21"/>
      <c r="T489" s="21"/>
      <c r="V489" s="405"/>
      <c r="AA489" s="405"/>
    </row>
    <row r="490" spans="4:27" ht="15.75" customHeight="1">
      <c r="D490" s="21"/>
      <c r="E490" s="21"/>
      <c r="T490" s="21"/>
      <c r="V490" s="405"/>
      <c r="AA490" s="405"/>
    </row>
    <row r="491" spans="4:27" ht="15.75" customHeight="1">
      <c r="D491" s="21"/>
      <c r="E491" s="21"/>
      <c r="T491" s="21"/>
      <c r="V491" s="405"/>
      <c r="AA491" s="405"/>
    </row>
    <row r="492" spans="4:27" ht="15.75" customHeight="1">
      <c r="D492" s="21"/>
      <c r="E492" s="21"/>
      <c r="T492" s="21"/>
      <c r="V492" s="405"/>
      <c r="AA492" s="405"/>
    </row>
    <row r="493" spans="4:27" ht="15.75" customHeight="1">
      <c r="D493" s="21"/>
      <c r="E493" s="21"/>
      <c r="T493" s="21"/>
      <c r="V493" s="405"/>
      <c r="AA493" s="405"/>
    </row>
    <row r="494" spans="4:27" ht="15.75" customHeight="1">
      <c r="D494" s="21"/>
      <c r="E494" s="21"/>
      <c r="T494" s="21"/>
      <c r="V494" s="405"/>
      <c r="AA494" s="405"/>
    </row>
    <row r="495" spans="4:27" ht="15.75" customHeight="1">
      <c r="D495" s="21"/>
      <c r="E495" s="21"/>
      <c r="T495" s="21"/>
      <c r="V495" s="405"/>
      <c r="AA495" s="405"/>
    </row>
    <row r="496" spans="4:27" ht="15.75" customHeight="1">
      <c r="D496" s="21"/>
      <c r="E496" s="21"/>
      <c r="T496" s="21"/>
      <c r="V496" s="405"/>
      <c r="AA496" s="405"/>
    </row>
    <row r="497" spans="4:27" ht="15.75" customHeight="1">
      <c r="D497" s="21"/>
      <c r="E497" s="21"/>
      <c r="T497" s="21"/>
      <c r="V497" s="405"/>
      <c r="AA497" s="405"/>
    </row>
    <row r="498" spans="4:27" ht="15.75" customHeight="1">
      <c r="D498" s="21"/>
      <c r="E498" s="21"/>
      <c r="T498" s="21"/>
      <c r="V498" s="405"/>
      <c r="AA498" s="405"/>
    </row>
    <row r="499" spans="4:27" ht="15.75" customHeight="1">
      <c r="D499" s="21"/>
      <c r="E499" s="21"/>
      <c r="T499" s="21"/>
      <c r="V499" s="405"/>
      <c r="AA499" s="405"/>
    </row>
    <row r="500" spans="4:27" ht="15.75" customHeight="1">
      <c r="D500" s="21"/>
      <c r="E500" s="21"/>
      <c r="T500" s="21"/>
      <c r="V500" s="405"/>
      <c r="AA500" s="405"/>
    </row>
    <row r="501" spans="4:27" ht="15.75" customHeight="1">
      <c r="D501" s="21"/>
      <c r="E501" s="21"/>
      <c r="T501" s="21"/>
      <c r="V501" s="405"/>
      <c r="AA501" s="405"/>
    </row>
    <row r="502" spans="4:27" ht="15.75" customHeight="1">
      <c r="D502" s="21"/>
      <c r="E502" s="21"/>
      <c r="T502" s="21"/>
      <c r="V502" s="405"/>
      <c r="AA502" s="405"/>
    </row>
    <row r="503" spans="4:27" ht="15.75" customHeight="1">
      <c r="D503" s="21"/>
      <c r="E503" s="21"/>
      <c r="T503" s="21"/>
      <c r="V503" s="405"/>
      <c r="AA503" s="405"/>
    </row>
    <row r="504" spans="4:27" ht="15.75" customHeight="1">
      <c r="D504" s="21"/>
      <c r="E504" s="21"/>
      <c r="T504" s="21"/>
      <c r="V504" s="405"/>
      <c r="AA504" s="405"/>
    </row>
    <row r="505" spans="4:27" ht="15.75" customHeight="1">
      <c r="D505" s="21"/>
      <c r="E505" s="21"/>
      <c r="T505" s="21"/>
      <c r="V505" s="405"/>
      <c r="AA505" s="405"/>
    </row>
    <row r="506" spans="4:27" ht="15.75" customHeight="1">
      <c r="D506" s="21"/>
      <c r="E506" s="21"/>
      <c r="T506" s="21"/>
      <c r="V506" s="405"/>
      <c r="AA506" s="405"/>
    </row>
    <row r="507" spans="4:27" ht="15.75" customHeight="1">
      <c r="D507" s="21"/>
      <c r="E507" s="21"/>
      <c r="T507" s="21"/>
      <c r="V507" s="405"/>
      <c r="AA507" s="405"/>
    </row>
    <row r="508" spans="4:27" ht="15.75" customHeight="1">
      <c r="D508" s="21"/>
      <c r="E508" s="21"/>
      <c r="T508" s="21"/>
      <c r="V508" s="405"/>
      <c r="AA508" s="405"/>
    </row>
    <row r="509" spans="4:27" ht="15.75" customHeight="1">
      <c r="D509" s="21"/>
      <c r="E509" s="21"/>
      <c r="T509" s="21"/>
      <c r="V509" s="405"/>
      <c r="AA509" s="405"/>
    </row>
    <row r="510" spans="4:27" ht="15.75" customHeight="1">
      <c r="D510" s="21"/>
      <c r="E510" s="21"/>
      <c r="T510" s="21"/>
      <c r="V510" s="405"/>
      <c r="AA510" s="405"/>
    </row>
    <row r="511" spans="4:27" ht="15.75" customHeight="1">
      <c r="D511" s="21"/>
      <c r="E511" s="21"/>
      <c r="T511" s="21"/>
      <c r="V511" s="405"/>
      <c r="AA511" s="405"/>
    </row>
    <row r="512" spans="4:27" ht="15.75" customHeight="1">
      <c r="D512" s="21"/>
      <c r="E512" s="21"/>
      <c r="T512" s="21"/>
      <c r="V512" s="405"/>
      <c r="AA512" s="405"/>
    </row>
    <row r="513" spans="4:27" ht="15.75" customHeight="1">
      <c r="D513" s="21"/>
      <c r="E513" s="21"/>
      <c r="T513" s="21"/>
      <c r="V513" s="405"/>
      <c r="AA513" s="405"/>
    </row>
    <row r="514" spans="4:27" ht="15.75" customHeight="1">
      <c r="D514" s="21"/>
      <c r="E514" s="21"/>
      <c r="T514" s="21"/>
      <c r="V514" s="405"/>
      <c r="AA514" s="405"/>
    </row>
    <row r="515" spans="4:27" ht="15.75" customHeight="1">
      <c r="D515" s="21"/>
      <c r="E515" s="21"/>
      <c r="T515" s="21"/>
      <c r="V515" s="405"/>
      <c r="AA515" s="405"/>
    </row>
    <row r="516" spans="4:27" ht="15.75" customHeight="1">
      <c r="D516" s="21"/>
      <c r="E516" s="21"/>
      <c r="T516" s="21"/>
      <c r="V516" s="405"/>
      <c r="AA516" s="405"/>
    </row>
    <row r="517" spans="4:27" ht="15.75" customHeight="1">
      <c r="D517" s="21"/>
      <c r="E517" s="21"/>
      <c r="T517" s="21"/>
      <c r="V517" s="405"/>
      <c r="AA517" s="405"/>
    </row>
    <row r="518" spans="4:27" ht="15.75" customHeight="1">
      <c r="D518" s="21"/>
      <c r="E518" s="21"/>
      <c r="T518" s="21"/>
      <c r="V518" s="405"/>
      <c r="AA518" s="405"/>
    </row>
    <row r="519" spans="4:27" ht="15.75" customHeight="1">
      <c r="D519" s="21"/>
      <c r="E519" s="21"/>
      <c r="T519" s="21"/>
      <c r="V519" s="405"/>
      <c r="AA519" s="405"/>
    </row>
    <row r="520" spans="4:27" ht="15.75" customHeight="1">
      <c r="D520" s="21"/>
      <c r="E520" s="21"/>
      <c r="T520" s="21"/>
      <c r="V520" s="405"/>
      <c r="AA520" s="405"/>
    </row>
    <row r="521" spans="4:27" ht="15.75" customHeight="1">
      <c r="D521" s="21"/>
      <c r="E521" s="21"/>
      <c r="T521" s="21"/>
      <c r="V521" s="405"/>
      <c r="AA521" s="405"/>
    </row>
    <row r="522" spans="4:27" ht="15.75" customHeight="1">
      <c r="D522" s="21"/>
      <c r="E522" s="21"/>
      <c r="T522" s="21"/>
      <c r="V522" s="405"/>
      <c r="AA522" s="405"/>
    </row>
    <row r="523" spans="4:27" ht="15.75" customHeight="1">
      <c r="D523" s="21"/>
      <c r="E523" s="21"/>
      <c r="T523" s="21"/>
      <c r="V523" s="405"/>
      <c r="AA523" s="405"/>
    </row>
    <row r="524" spans="4:27" ht="15.75" customHeight="1">
      <c r="D524" s="21"/>
      <c r="E524" s="21"/>
      <c r="T524" s="21"/>
      <c r="V524" s="405"/>
      <c r="AA524" s="405"/>
    </row>
    <row r="525" spans="4:27" ht="15.75" customHeight="1">
      <c r="D525" s="21"/>
      <c r="E525" s="21"/>
      <c r="T525" s="21"/>
      <c r="V525" s="405"/>
      <c r="AA525" s="405"/>
    </row>
    <row r="526" spans="4:27" ht="15.75" customHeight="1">
      <c r="D526" s="21"/>
      <c r="E526" s="21"/>
      <c r="T526" s="21"/>
      <c r="V526" s="405"/>
      <c r="AA526" s="405"/>
    </row>
    <row r="527" spans="4:27" ht="15.75" customHeight="1">
      <c r="D527" s="21"/>
      <c r="E527" s="21"/>
      <c r="T527" s="21"/>
      <c r="V527" s="405"/>
      <c r="AA527" s="405"/>
    </row>
    <row r="528" spans="4:27" ht="15.75" customHeight="1">
      <c r="D528" s="21"/>
      <c r="E528" s="21"/>
      <c r="T528" s="21"/>
      <c r="V528" s="405"/>
      <c r="AA528" s="405"/>
    </row>
    <row r="529" spans="4:27" ht="15.75" customHeight="1">
      <c r="D529" s="21"/>
      <c r="E529" s="21"/>
      <c r="T529" s="21"/>
      <c r="V529" s="405"/>
      <c r="AA529" s="405"/>
    </row>
    <row r="530" spans="4:27" ht="15.75" customHeight="1">
      <c r="D530" s="21"/>
      <c r="E530" s="21"/>
      <c r="T530" s="21"/>
      <c r="V530" s="405"/>
      <c r="AA530" s="405"/>
    </row>
    <row r="531" spans="4:27" ht="15.75" customHeight="1">
      <c r="D531" s="21"/>
      <c r="E531" s="21"/>
      <c r="T531" s="21"/>
      <c r="V531" s="405"/>
      <c r="AA531" s="405"/>
    </row>
    <row r="532" spans="4:27" ht="15.75" customHeight="1">
      <c r="D532" s="21"/>
      <c r="E532" s="21"/>
      <c r="T532" s="21"/>
      <c r="V532" s="405"/>
      <c r="AA532" s="405"/>
    </row>
    <row r="533" spans="4:27" ht="15.75" customHeight="1">
      <c r="D533" s="21"/>
      <c r="E533" s="21"/>
      <c r="T533" s="21"/>
      <c r="V533" s="405"/>
      <c r="AA533" s="405"/>
    </row>
    <row r="534" spans="4:27" ht="15.75" customHeight="1">
      <c r="D534" s="21"/>
      <c r="E534" s="21"/>
      <c r="T534" s="21"/>
      <c r="V534" s="405"/>
      <c r="AA534" s="405"/>
    </row>
    <row r="535" spans="4:27" ht="15.75" customHeight="1">
      <c r="D535" s="21"/>
      <c r="E535" s="21"/>
      <c r="T535" s="21"/>
      <c r="V535" s="405"/>
      <c r="AA535" s="405"/>
    </row>
    <row r="536" spans="4:27" ht="15.75" customHeight="1">
      <c r="D536" s="21"/>
      <c r="E536" s="21"/>
      <c r="T536" s="21"/>
      <c r="V536" s="405"/>
      <c r="AA536" s="405"/>
    </row>
    <row r="537" spans="4:27" ht="15.75" customHeight="1">
      <c r="D537" s="21"/>
      <c r="E537" s="21"/>
      <c r="T537" s="21"/>
      <c r="V537" s="405"/>
      <c r="AA537" s="405"/>
    </row>
    <row r="538" spans="4:27" ht="15.75" customHeight="1">
      <c r="D538" s="21"/>
      <c r="E538" s="21"/>
      <c r="T538" s="21"/>
      <c r="V538" s="405"/>
      <c r="AA538" s="405"/>
    </row>
    <row r="539" spans="4:27" ht="15.75" customHeight="1">
      <c r="D539" s="21"/>
      <c r="E539" s="21"/>
      <c r="T539" s="21"/>
      <c r="V539" s="405"/>
      <c r="AA539" s="405"/>
    </row>
    <row r="540" spans="4:27" ht="15.75" customHeight="1">
      <c r="D540" s="21"/>
      <c r="E540" s="21"/>
      <c r="T540" s="21"/>
      <c r="V540" s="405"/>
      <c r="AA540" s="405"/>
    </row>
    <row r="541" spans="4:27" ht="15.75" customHeight="1">
      <c r="D541" s="21"/>
      <c r="E541" s="21"/>
      <c r="T541" s="21"/>
      <c r="V541" s="405"/>
      <c r="AA541" s="405"/>
    </row>
    <row r="542" spans="4:27" ht="15.75" customHeight="1">
      <c r="D542" s="21"/>
      <c r="E542" s="21"/>
      <c r="T542" s="21"/>
      <c r="V542" s="405"/>
      <c r="AA542" s="405"/>
    </row>
    <row r="543" spans="4:27" ht="15.75" customHeight="1">
      <c r="D543" s="21"/>
      <c r="E543" s="21"/>
      <c r="T543" s="21"/>
      <c r="V543" s="405"/>
      <c r="AA543" s="405"/>
    </row>
    <row r="544" spans="4:27" ht="15.75" customHeight="1">
      <c r="D544" s="21"/>
      <c r="E544" s="21"/>
      <c r="T544" s="21"/>
      <c r="V544" s="405"/>
      <c r="AA544" s="405"/>
    </row>
    <row r="545" spans="4:27" ht="15.75" customHeight="1">
      <c r="D545" s="21"/>
      <c r="E545" s="21"/>
      <c r="T545" s="21"/>
      <c r="V545" s="405"/>
      <c r="AA545" s="405"/>
    </row>
    <row r="546" spans="4:27" ht="15.75" customHeight="1">
      <c r="D546" s="21"/>
      <c r="E546" s="21"/>
      <c r="T546" s="21"/>
      <c r="V546" s="405"/>
      <c r="AA546" s="405"/>
    </row>
    <row r="547" spans="4:27" ht="15.75" customHeight="1">
      <c r="D547" s="21"/>
      <c r="E547" s="21"/>
      <c r="T547" s="21"/>
      <c r="V547" s="405"/>
      <c r="AA547" s="405"/>
    </row>
    <row r="548" spans="4:27" ht="15.75" customHeight="1">
      <c r="D548" s="21"/>
      <c r="E548" s="21"/>
      <c r="T548" s="21"/>
      <c r="V548" s="405"/>
      <c r="AA548" s="405"/>
    </row>
    <row r="549" spans="4:27" ht="15.75" customHeight="1">
      <c r="D549" s="21"/>
      <c r="E549" s="21"/>
      <c r="T549" s="21"/>
      <c r="V549" s="405"/>
      <c r="AA549" s="405"/>
    </row>
    <row r="550" spans="4:27" ht="15.75" customHeight="1">
      <c r="D550" s="21"/>
      <c r="E550" s="21"/>
      <c r="T550" s="21"/>
      <c r="V550" s="405"/>
      <c r="AA550" s="405"/>
    </row>
    <row r="551" spans="4:27" ht="15.75" customHeight="1">
      <c r="D551" s="21"/>
      <c r="E551" s="21"/>
      <c r="T551" s="21"/>
      <c r="V551" s="405"/>
      <c r="AA551" s="405"/>
    </row>
    <row r="552" spans="4:27" ht="15.75" customHeight="1">
      <c r="D552" s="21"/>
      <c r="E552" s="21"/>
      <c r="T552" s="21"/>
      <c r="V552" s="405"/>
      <c r="AA552" s="405"/>
    </row>
    <row r="553" spans="4:27" ht="15.75" customHeight="1">
      <c r="D553" s="21"/>
      <c r="E553" s="21"/>
      <c r="T553" s="21"/>
      <c r="V553" s="405"/>
      <c r="AA553" s="405"/>
    </row>
    <row r="554" spans="4:27" ht="15.75" customHeight="1">
      <c r="D554" s="21"/>
      <c r="E554" s="21"/>
      <c r="T554" s="21"/>
      <c r="V554" s="405"/>
      <c r="AA554" s="405"/>
    </row>
    <row r="555" spans="4:27" ht="15.75" customHeight="1">
      <c r="D555" s="21"/>
      <c r="E555" s="21"/>
      <c r="T555" s="21"/>
      <c r="V555" s="405"/>
      <c r="AA555" s="405"/>
    </row>
    <row r="556" spans="4:27" ht="15.75" customHeight="1">
      <c r="D556" s="21"/>
      <c r="E556" s="21"/>
      <c r="T556" s="21"/>
      <c r="V556" s="405"/>
      <c r="AA556" s="405"/>
    </row>
    <row r="557" spans="4:27" ht="15.75" customHeight="1">
      <c r="D557" s="21"/>
      <c r="E557" s="21"/>
      <c r="T557" s="21"/>
      <c r="V557" s="405"/>
      <c r="AA557" s="405"/>
    </row>
    <row r="558" spans="4:27" ht="15.75" customHeight="1">
      <c r="D558" s="21"/>
      <c r="E558" s="21"/>
      <c r="T558" s="21"/>
      <c r="V558" s="405"/>
      <c r="AA558" s="405"/>
    </row>
    <row r="559" spans="4:27" ht="15.75" customHeight="1">
      <c r="D559" s="21"/>
      <c r="E559" s="21"/>
      <c r="T559" s="21"/>
      <c r="V559" s="405"/>
      <c r="AA559" s="405"/>
    </row>
    <row r="560" spans="4:27" ht="15.75" customHeight="1">
      <c r="D560" s="21"/>
      <c r="E560" s="21"/>
      <c r="T560" s="21"/>
      <c r="V560" s="405"/>
      <c r="AA560" s="405"/>
    </row>
    <row r="561" spans="4:27" ht="15.75" customHeight="1">
      <c r="D561" s="21"/>
      <c r="E561" s="21"/>
      <c r="T561" s="21"/>
      <c r="V561" s="405"/>
      <c r="AA561" s="405"/>
    </row>
    <row r="562" spans="4:27" ht="15.75" customHeight="1">
      <c r="D562" s="21"/>
      <c r="E562" s="21"/>
      <c r="T562" s="21"/>
      <c r="V562" s="405"/>
      <c r="AA562" s="405"/>
    </row>
    <row r="563" spans="4:27" ht="15.75" customHeight="1">
      <c r="D563" s="21"/>
      <c r="E563" s="21"/>
      <c r="T563" s="21"/>
      <c r="V563" s="405"/>
      <c r="AA563" s="405"/>
    </row>
    <row r="564" spans="4:27" ht="15.75" customHeight="1">
      <c r="D564" s="21"/>
      <c r="E564" s="21"/>
      <c r="T564" s="21"/>
      <c r="V564" s="405"/>
      <c r="AA564" s="405"/>
    </row>
    <row r="565" spans="4:27" ht="15.75" customHeight="1">
      <c r="D565" s="21"/>
      <c r="E565" s="21"/>
      <c r="T565" s="21"/>
      <c r="V565" s="405"/>
      <c r="AA565" s="405"/>
    </row>
    <row r="566" spans="4:27" ht="15.75" customHeight="1">
      <c r="D566" s="21"/>
      <c r="E566" s="21"/>
      <c r="T566" s="21"/>
      <c r="V566" s="405"/>
      <c r="AA566" s="405"/>
    </row>
    <row r="567" spans="4:27" ht="15.75" customHeight="1">
      <c r="D567" s="21"/>
      <c r="E567" s="21"/>
      <c r="T567" s="21"/>
      <c r="V567" s="405"/>
      <c r="AA567" s="405"/>
    </row>
    <row r="568" spans="4:27" ht="15.75" customHeight="1">
      <c r="D568" s="21"/>
      <c r="E568" s="21"/>
      <c r="T568" s="21"/>
      <c r="V568" s="405"/>
      <c r="AA568" s="405"/>
    </row>
    <row r="569" spans="4:27" ht="15.75" customHeight="1">
      <c r="D569" s="21"/>
      <c r="E569" s="21"/>
      <c r="T569" s="21"/>
      <c r="V569" s="405"/>
      <c r="AA569" s="405"/>
    </row>
    <row r="570" spans="4:27" ht="15.75" customHeight="1">
      <c r="D570" s="21"/>
      <c r="E570" s="21"/>
      <c r="T570" s="21"/>
      <c r="V570" s="405"/>
      <c r="AA570" s="405"/>
    </row>
    <row r="571" spans="4:27" ht="15.75" customHeight="1">
      <c r="D571" s="21"/>
      <c r="E571" s="21"/>
      <c r="T571" s="21"/>
      <c r="V571" s="405"/>
      <c r="AA571" s="405"/>
    </row>
    <row r="572" spans="4:27" ht="15.75" customHeight="1">
      <c r="D572" s="21"/>
      <c r="E572" s="21"/>
      <c r="T572" s="21"/>
      <c r="V572" s="405"/>
      <c r="AA572" s="405"/>
    </row>
    <row r="573" spans="4:27" ht="15.75" customHeight="1">
      <c r="D573" s="21"/>
      <c r="E573" s="21"/>
      <c r="T573" s="21"/>
      <c r="V573" s="405"/>
      <c r="AA573" s="405"/>
    </row>
    <row r="574" spans="4:27" ht="15.75" customHeight="1">
      <c r="D574" s="21"/>
      <c r="E574" s="21"/>
      <c r="T574" s="21"/>
      <c r="V574" s="405"/>
      <c r="AA574" s="405"/>
    </row>
    <row r="575" spans="4:27" ht="15.75" customHeight="1">
      <c r="D575" s="21"/>
      <c r="E575" s="21"/>
      <c r="T575" s="21"/>
      <c r="V575" s="405"/>
      <c r="AA575" s="405"/>
    </row>
    <row r="576" spans="4:27" ht="15.75" customHeight="1">
      <c r="D576" s="21"/>
      <c r="E576" s="21"/>
      <c r="T576" s="21"/>
      <c r="V576" s="405"/>
      <c r="AA576" s="405"/>
    </row>
    <row r="577" spans="4:27" ht="15.75" customHeight="1">
      <c r="D577" s="21"/>
      <c r="E577" s="21"/>
      <c r="T577" s="21"/>
      <c r="V577" s="405"/>
      <c r="AA577" s="405"/>
    </row>
    <row r="578" spans="4:27" ht="15.75" customHeight="1">
      <c r="D578" s="21"/>
      <c r="E578" s="21"/>
      <c r="T578" s="21"/>
      <c r="V578" s="405"/>
      <c r="AA578" s="405"/>
    </row>
    <row r="579" spans="4:27" ht="15.75" customHeight="1">
      <c r="D579" s="21"/>
      <c r="E579" s="21"/>
      <c r="T579" s="21"/>
      <c r="V579" s="405"/>
      <c r="AA579" s="405"/>
    </row>
    <row r="580" spans="4:27" ht="15.75" customHeight="1">
      <c r="D580" s="21"/>
      <c r="E580" s="21"/>
      <c r="T580" s="21"/>
      <c r="V580" s="405"/>
      <c r="AA580" s="405"/>
    </row>
    <row r="581" spans="4:27" ht="15.75" customHeight="1">
      <c r="D581" s="21"/>
      <c r="E581" s="21"/>
      <c r="T581" s="21"/>
      <c r="V581" s="405"/>
      <c r="AA581" s="405"/>
    </row>
    <row r="582" spans="4:27" ht="15.75" customHeight="1">
      <c r="D582" s="21"/>
      <c r="E582" s="21"/>
      <c r="T582" s="21"/>
      <c r="V582" s="405"/>
      <c r="AA582" s="405"/>
    </row>
    <row r="583" spans="4:27" ht="15.75" customHeight="1">
      <c r="D583" s="21"/>
      <c r="E583" s="21"/>
      <c r="T583" s="21"/>
      <c r="V583" s="405"/>
      <c r="AA583" s="405"/>
    </row>
    <row r="584" spans="4:27" ht="15.75" customHeight="1">
      <c r="D584" s="21"/>
      <c r="E584" s="21"/>
      <c r="T584" s="21"/>
      <c r="V584" s="405"/>
      <c r="AA584" s="405"/>
    </row>
    <row r="585" spans="4:27" ht="15.75" customHeight="1">
      <c r="D585" s="21"/>
      <c r="E585" s="21"/>
      <c r="T585" s="21"/>
      <c r="V585" s="405"/>
      <c r="AA585" s="405"/>
    </row>
    <row r="586" spans="4:27" ht="15.75" customHeight="1">
      <c r="D586" s="21"/>
      <c r="E586" s="21"/>
      <c r="T586" s="21"/>
      <c r="V586" s="405"/>
      <c r="AA586" s="405"/>
    </row>
    <row r="587" spans="4:27" ht="15.75" customHeight="1">
      <c r="D587" s="21"/>
      <c r="E587" s="21"/>
      <c r="T587" s="21"/>
      <c r="V587" s="405"/>
      <c r="AA587" s="405"/>
    </row>
    <row r="588" spans="4:27" ht="15.75" customHeight="1">
      <c r="D588" s="21"/>
      <c r="E588" s="21"/>
      <c r="T588" s="21"/>
      <c r="V588" s="405"/>
      <c r="AA588" s="405"/>
    </row>
    <row r="589" spans="4:27" ht="15.75" customHeight="1">
      <c r="D589" s="21"/>
      <c r="E589" s="21"/>
      <c r="T589" s="21"/>
      <c r="V589" s="405"/>
      <c r="AA589" s="405"/>
    </row>
    <row r="590" spans="4:27" ht="15.75" customHeight="1">
      <c r="D590" s="21"/>
      <c r="E590" s="21"/>
      <c r="T590" s="21"/>
      <c r="V590" s="405"/>
      <c r="AA590" s="405"/>
    </row>
    <row r="591" spans="4:27" ht="15.75" customHeight="1">
      <c r="D591" s="21"/>
      <c r="E591" s="21"/>
      <c r="T591" s="21"/>
      <c r="V591" s="405"/>
      <c r="AA591" s="405"/>
    </row>
    <row r="592" spans="4:27" ht="15.75" customHeight="1">
      <c r="D592" s="21"/>
      <c r="E592" s="21"/>
      <c r="T592" s="21"/>
      <c r="V592" s="405"/>
      <c r="AA592" s="405"/>
    </row>
    <row r="593" spans="4:27" ht="15.75" customHeight="1">
      <c r="D593" s="21"/>
      <c r="E593" s="21"/>
      <c r="T593" s="21"/>
      <c r="V593" s="405"/>
      <c r="AA593" s="405"/>
    </row>
    <row r="594" spans="4:27" ht="15.75" customHeight="1">
      <c r="D594" s="21"/>
      <c r="E594" s="21"/>
      <c r="T594" s="21"/>
      <c r="V594" s="405"/>
      <c r="AA594" s="405"/>
    </row>
    <row r="595" spans="4:27" ht="15.75" customHeight="1">
      <c r="D595" s="21"/>
      <c r="E595" s="21"/>
      <c r="T595" s="21"/>
      <c r="V595" s="405"/>
      <c r="AA595" s="405"/>
    </row>
    <row r="596" spans="4:27" ht="15.75" customHeight="1">
      <c r="D596" s="21"/>
      <c r="E596" s="21"/>
      <c r="T596" s="21"/>
      <c r="V596" s="405"/>
      <c r="AA596" s="405"/>
    </row>
    <row r="597" spans="4:27" ht="15.75" customHeight="1">
      <c r="D597" s="21"/>
      <c r="E597" s="21"/>
      <c r="T597" s="21"/>
      <c r="V597" s="405"/>
      <c r="AA597" s="405"/>
    </row>
    <row r="598" spans="4:27" ht="15.75" customHeight="1">
      <c r="D598" s="21"/>
      <c r="E598" s="21"/>
      <c r="T598" s="21"/>
      <c r="V598" s="405"/>
      <c r="AA598" s="405"/>
    </row>
    <row r="599" spans="4:27" ht="15.75" customHeight="1">
      <c r="D599" s="21"/>
      <c r="E599" s="21"/>
      <c r="T599" s="21"/>
      <c r="V599" s="405"/>
      <c r="AA599" s="405"/>
    </row>
    <row r="600" spans="4:27" ht="15.75" customHeight="1">
      <c r="D600" s="21"/>
      <c r="E600" s="21"/>
      <c r="T600" s="21"/>
      <c r="V600" s="405"/>
      <c r="AA600" s="405"/>
    </row>
    <row r="601" spans="4:27" ht="15.75" customHeight="1">
      <c r="D601" s="21"/>
      <c r="E601" s="21"/>
      <c r="T601" s="21"/>
      <c r="V601" s="405"/>
      <c r="AA601" s="405"/>
    </row>
    <row r="602" spans="4:27" ht="15.75" customHeight="1">
      <c r="D602" s="21"/>
      <c r="E602" s="21"/>
      <c r="T602" s="21"/>
      <c r="V602" s="405"/>
      <c r="AA602" s="405"/>
    </row>
    <row r="603" spans="4:27" ht="15.75" customHeight="1">
      <c r="D603" s="21"/>
      <c r="E603" s="21"/>
      <c r="T603" s="21"/>
      <c r="V603" s="405"/>
      <c r="AA603" s="405"/>
    </row>
    <row r="604" spans="4:27" ht="15.75" customHeight="1">
      <c r="D604" s="21"/>
      <c r="E604" s="21"/>
      <c r="T604" s="21"/>
      <c r="V604" s="405"/>
      <c r="AA604" s="405"/>
    </row>
    <row r="605" spans="4:27" ht="15.75" customHeight="1">
      <c r="D605" s="21"/>
      <c r="E605" s="21"/>
      <c r="T605" s="21"/>
      <c r="V605" s="405"/>
      <c r="AA605" s="405"/>
    </row>
    <row r="606" spans="4:27" ht="15.75" customHeight="1">
      <c r="D606" s="21"/>
      <c r="E606" s="21"/>
      <c r="T606" s="21"/>
      <c r="V606" s="405"/>
      <c r="AA606" s="405"/>
    </row>
    <row r="607" spans="4:27" ht="15.75" customHeight="1">
      <c r="D607" s="21"/>
      <c r="E607" s="21"/>
      <c r="T607" s="21"/>
      <c r="V607" s="405"/>
      <c r="AA607" s="405"/>
    </row>
    <row r="608" spans="4:27" ht="15.75" customHeight="1">
      <c r="D608" s="21"/>
      <c r="E608" s="21"/>
      <c r="T608" s="21"/>
      <c r="V608" s="405"/>
      <c r="AA608" s="405"/>
    </row>
    <row r="609" spans="4:27" ht="15.75" customHeight="1">
      <c r="D609" s="21"/>
      <c r="E609" s="21"/>
      <c r="T609" s="21"/>
      <c r="V609" s="405"/>
      <c r="AA609" s="405"/>
    </row>
    <row r="610" spans="4:27" ht="15.75" customHeight="1">
      <c r="D610" s="21"/>
      <c r="E610" s="21"/>
      <c r="T610" s="21"/>
      <c r="V610" s="405"/>
      <c r="AA610" s="405"/>
    </row>
    <row r="611" spans="4:27" ht="15.75" customHeight="1">
      <c r="D611" s="21"/>
      <c r="E611" s="21"/>
      <c r="T611" s="21"/>
      <c r="V611" s="405"/>
      <c r="AA611" s="405"/>
    </row>
    <row r="612" spans="4:27" ht="15.75" customHeight="1">
      <c r="D612" s="21"/>
      <c r="E612" s="21"/>
      <c r="T612" s="21"/>
      <c r="V612" s="405"/>
      <c r="AA612" s="405"/>
    </row>
    <row r="613" spans="4:27" ht="15.75" customHeight="1">
      <c r="D613" s="21"/>
      <c r="E613" s="21"/>
      <c r="T613" s="21"/>
      <c r="V613" s="405"/>
      <c r="AA613" s="405"/>
    </row>
    <row r="614" spans="4:27" ht="15.75" customHeight="1">
      <c r="D614" s="21"/>
      <c r="E614" s="21"/>
      <c r="T614" s="21"/>
      <c r="V614" s="405"/>
      <c r="AA614" s="405"/>
    </row>
    <row r="615" spans="4:27" ht="15.75" customHeight="1">
      <c r="D615" s="21"/>
      <c r="E615" s="21"/>
      <c r="T615" s="21"/>
      <c r="V615" s="405"/>
      <c r="AA615" s="405"/>
    </row>
    <row r="616" spans="4:27" ht="15.75" customHeight="1">
      <c r="D616" s="21"/>
      <c r="E616" s="21"/>
      <c r="T616" s="21"/>
      <c r="V616" s="405"/>
      <c r="AA616" s="405"/>
    </row>
    <row r="617" spans="4:27" ht="15.75" customHeight="1">
      <c r="D617" s="21"/>
      <c r="E617" s="21"/>
      <c r="T617" s="21"/>
      <c r="V617" s="405"/>
      <c r="AA617" s="405"/>
    </row>
    <row r="618" spans="4:27" ht="15.75" customHeight="1">
      <c r="D618" s="21"/>
      <c r="E618" s="21"/>
      <c r="T618" s="21"/>
      <c r="V618" s="405"/>
      <c r="AA618" s="405"/>
    </row>
    <row r="619" spans="4:27" ht="15.75" customHeight="1">
      <c r="D619" s="21"/>
      <c r="E619" s="21"/>
      <c r="T619" s="21"/>
      <c r="V619" s="405"/>
      <c r="AA619" s="405"/>
    </row>
    <row r="620" spans="4:27" ht="15.75" customHeight="1">
      <c r="D620" s="21"/>
      <c r="E620" s="21"/>
      <c r="T620" s="21"/>
      <c r="V620" s="405"/>
      <c r="AA620" s="405"/>
    </row>
    <row r="621" spans="4:27" ht="15.75" customHeight="1">
      <c r="D621" s="21"/>
      <c r="E621" s="21"/>
      <c r="T621" s="21"/>
      <c r="V621" s="405"/>
      <c r="AA621" s="405"/>
    </row>
    <row r="622" spans="4:27" ht="15.75" customHeight="1">
      <c r="D622" s="21"/>
      <c r="E622" s="21"/>
      <c r="T622" s="21"/>
      <c r="V622" s="405"/>
      <c r="AA622" s="405"/>
    </row>
    <row r="623" spans="4:27" ht="15.75" customHeight="1">
      <c r="D623" s="21"/>
      <c r="E623" s="21"/>
      <c r="T623" s="21"/>
      <c r="V623" s="405"/>
      <c r="AA623" s="405"/>
    </row>
    <row r="624" spans="4:27" ht="15.75" customHeight="1">
      <c r="D624" s="21"/>
      <c r="E624" s="21"/>
      <c r="T624" s="21"/>
      <c r="V624" s="405"/>
      <c r="AA624" s="405"/>
    </row>
    <row r="625" spans="4:27" ht="15.75" customHeight="1">
      <c r="D625" s="21"/>
      <c r="E625" s="21"/>
      <c r="T625" s="21"/>
      <c r="V625" s="405"/>
      <c r="AA625" s="405"/>
    </row>
    <row r="626" spans="4:27" ht="15.75" customHeight="1">
      <c r="D626" s="21"/>
      <c r="E626" s="21"/>
      <c r="T626" s="21"/>
      <c r="V626" s="405"/>
      <c r="AA626" s="405"/>
    </row>
    <row r="627" spans="4:27" ht="15.75" customHeight="1">
      <c r="D627" s="21"/>
      <c r="E627" s="21"/>
      <c r="T627" s="21"/>
      <c r="V627" s="405"/>
      <c r="AA627" s="405"/>
    </row>
    <row r="628" spans="4:27" ht="15.75" customHeight="1">
      <c r="D628" s="21"/>
      <c r="E628" s="21"/>
      <c r="T628" s="21"/>
      <c r="V628" s="405"/>
      <c r="AA628" s="405"/>
    </row>
    <row r="629" spans="4:27" ht="15.75" customHeight="1">
      <c r="D629" s="21"/>
      <c r="E629" s="21"/>
      <c r="T629" s="21"/>
      <c r="V629" s="405"/>
      <c r="AA629" s="405"/>
    </row>
    <row r="630" spans="4:27" ht="15.75" customHeight="1">
      <c r="D630" s="21"/>
      <c r="E630" s="21"/>
      <c r="T630" s="21"/>
      <c r="V630" s="405"/>
      <c r="AA630" s="405"/>
    </row>
    <row r="631" spans="4:27" ht="15.75" customHeight="1">
      <c r="D631" s="21"/>
      <c r="E631" s="21"/>
      <c r="T631" s="21"/>
      <c r="V631" s="405"/>
      <c r="AA631" s="405"/>
    </row>
    <row r="632" spans="4:27" ht="15.75" customHeight="1">
      <c r="D632" s="21"/>
      <c r="E632" s="21"/>
      <c r="T632" s="21"/>
      <c r="V632" s="405"/>
      <c r="AA632" s="405"/>
    </row>
    <row r="633" spans="4:27" ht="15.75" customHeight="1">
      <c r="D633" s="21"/>
      <c r="E633" s="21"/>
      <c r="T633" s="21"/>
      <c r="V633" s="405"/>
      <c r="AA633" s="405"/>
    </row>
    <row r="634" spans="4:27" ht="15.75" customHeight="1">
      <c r="D634" s="21"/>
      <c r="E634" s="21"/>
      <c r="T634" s="21"/>
      <c r="V634" s="405"/>
      <c r="AA634" s="405"/>
    </row>
    <row r="635" spans="4:27" ht="15.75" customHeight="1">
      <c r="D635" s="21"/>
      <c r="E635" s="21"/>
      <c r="T635" s="21"/>
      <c r="V635" s="405"/>
      <c r="AA635" s="405"/>
    </row>
    <row r="636" spans="4:27" ht="15.75" customHeight="1">
      <c r="D636" s="21"/>
      <c r="E636" s="21"/>
      <c r="T636" s="21"/>
      <c r="V636" s="405"/>
      <c r="AA636" s="405"/>
    </row>
    <row r="637" spans="4:27" ht="15.75" customHeight="1">
      <c r="D637" s="21"/>
      <c r="E637" s="21"/>
      <c r="T637" s="21"/>
      <c r="V637" s="405"/>
      <c r="AA637" s="405"/>
    </row>
    <row r="638" spans="4:27" ht="15.75" customHeight="1">
      <c r="D638" s="21"/>
      <c r="E638" s="21"/>
      <c r="T638" s="21"/>
      <c r="V638" s="405"/>
      <c r="AA638" s="405"/>
    </row>
    <row r="639" spans="4:27" ht="15.75" customHeight="1">
      <c r="D639" s="21"/>
      <c r="E639" s="21"/>
      <c r="T639" s="21"/>
      <c r="V639" s="405"/>
      <c r="AA639" s="405"/>
    </row>
    <row r="640" spans="4:27" ht="15.75" customHeight="1">
      <c r="D640" s="21"/>
      <c r="E640" s="21"/>
      <c r="T640" s="21"/>
      <c r="V640" s="405"/>
      <c r="AA640" s="405"/>
    </row>
    <row r="641" spans="4:27" ht="15.75" customHeight="1">
      <c r="D641" s="21"/>
      <c r="E641" s="21"/>
      <c r="T641" s="21"/>
      <c r="V641" s="405"/>
      <c r="AA641" s="405"/>
    </row>
    <row r="642" spans="4:27" ht="15.75" customHeight="1">
      <c r="D642" s="21"/>
      <c r="E642" s="21"/>
      <c r="T642" s="21"/>
      <c r="V642" s="405"/>
      <c r="AA642" s="405"/>
    </row>
    <row r="643" spans="4:27" ht="15.75" customHeight="1">
      <c r="D643" s="21"/>
      <c r="E643" s="21"/>
      <c r="T643" s="21"/>
      <c r="V643" s="405"/>
      <c r="AA643" s="405"/>
    </row>
    <row r="644" spans="4:27" ht="15.75" customHeight="1">
      <c r="D644" s="21"/>
      <c r="E644" s="21"/>
      <c r="T644" s="21"/>
      <c r="V644" s="405"/>
      <c r="AA644" s="405"/>
    </row>
    <row r="645" spans="4:27" ht="15.75" customHeight="1">
      <c r="D645" s="21"/>
      <c r="E645" s="21"/>
      <c r="T645" s="21"/>
      <c r="V645" s="405"/>
      <c r="AA645" s="405"/>
    </row>
    <row r="646" spans="4:27" ht="15.75" customHeight="1">
      <c r="D646" s="21"/>
      <c r="E646" s="21"/>
      <c r="T646" s="21"/>
      <c r="V646" s="405"/>
      <c r="AA646" s="405"/>
    </row>
    <row r="647" spans="4:27" ht="15.75" customHeight="1">
      <c r="D647" s="21"/>
      <c r="E647" s="21"/>
      <c r="T647" s="21"/>
      <c r="V647" s="405"/>
      <c r="AA647" s="405"/>
    </row>
    <row r="648" spans="4:27" ht="15.75" customHeight="1">
      <c r="D648" s="21"/>
      <c r="E648" s="21"/>
      <c r="T648" s="21"/>
      <c r="V648" s="405"/>
      <c r="AA648" s="405"/>
    </row>
    <row r="649" spans="4:27" ht="15.75" customHeight="1">
      <c r="D649" s="21"/>
      <c r="E649" s="21"/>
      <c r="T649" s="21"/>
      <c r="V649" s="405"/>
      <c r="AA649" s="405"/>
    </row>
    <row r="650" spans="4:27" ht="15.75" customHeight="1">
      <c r="D650" s="21"/>
      <c r="E650" s="21"/>
      <c r="T650" s="21"/>
      <c r="V650" s="405"/>
      <c r="AA650" s="405"/>
    </row>
    <row r="651" spans="4:27" ht="15.75" customHeight="1">
      <c r="D651" s="21"/>
      <c r="E651" s="21"/>
      <c r="T651" s="21"/>
      <c r="V651" s="405"/>
      <c r="AA651" s="405"/>
    </row>
    <row r="652" spans="4:27" ht="15.75" customHeight="1">
      <c r="D652" s="21"/>
      <c r="E652" s="21"/>
      <c r="T652" s="21"/>
      <c r="V652" s="405"/>
      <c r="AA652" s="405"/>
    </row>
    <row r="653" spans="4:27" ht="15.75" customHeight="1">
      <c r="D653" s="21"/>
      <c r="E653" s="21"/>
      <c r="T653" s="21"/>
      <c r="V653" s="405"/>
      <c r="AA653" s="405"/>
    </row>
    <row r="654" spans="4:27" ht="15.75" customHeight="1">
      <c r="D654" s="21"/>
      <c r="E654" s="21"/>
      <c r="T654" s="21"/>
      <c r="V654" s="405"/>
      <c r="AA654" s="405"/>
    </row>
    <row r="655" spans="4:27" ht="15.75" customHeight="1">
      <c r="D655" s="21"/>
      <c r="E655" s="21"/>
      <c r="T655" s="21"/>
      <c r="V655" s="405"/>
      <c r="AA655" s="405"/>
    </row>
    <row r="656" spans="4:27" ht="15.75" customHeight="1">
      <c r="D656" s="21"/>
      <c r="E656" s="21"/>
      <c r="T656" s="21"/>
      <c r="V656" s="405"/>
      <c r="AA656" s="405"/>
    </row>
    <row r="657" spans="4:27" ht="15.75" customHeight="1">
      <c r="D657" s="21"/>
      <c r="E657" s="21"/>
      <c r="T657" s="21"/>
      <c r="V657" s="405"/>
      <c r="AA657" s="405"/>
    </row>
    <row r="658" spans="4:27" ht="15.75" customHeight="1">
      <c r="D658" s="21"/>
      <c r="E658" s="21"/>
      <c r="T658" s="21"/>
      <c r="V658" s="405"/>
      <c r="AA658" s="405"/>
    </row>
    <row r="659" spans="4:27" ht="15.75" customHeight="1">
      <c r="D659" s="21"/>
      <c r="E659" s="21"/>
      <c r="T659" s="21"/>
      <c r="V659" s="405"/>
      <c r="AA659" s="405"/>
    </row>
    <row r="660" spans="4:27" ht="15.75" customHeight="1">
      <c r="D660" s="21"/>
      <c r="E660" s="21"/>
      <c r="T660" s="21"/>
      <c r="V660" s="405"/>
      <c r="AA660" s="405"/>
    </row>
    <row r="661" spans="4:27" ht="15.75" customHeight="1">
      <c r="D661" s="21"/>
      <c r="E661" s="21"/>
      <c r="T661" s="21"/>
      <c r="V661" s="405"/>
      <c r="AA661" s="405"/>
    </row>
    <row r="662" spans="4:27" ht="15.75" customHeight="1">
      <c r="D662" s="21"/>
      <c r="E662" s="21"/>
      <c r="T662" s="21"/>
      <c r="V662" s="405"/>
      <c r="AA662" s="405"/>
    </row>
    <row r="663" spans="4:27" ht="15.75" customHeight="1">
      <c r="D663" s="21"/>
      <c r="E663" s="21"/>
      <c r="T663" s="21"/>
      <c r="V663" s="405"/>
      <c r="AA663" s="405"/>
    </row>
    <row r="664" spans="4:27" ht="15.75" customHeight="1">
      <c r="D664" s="21"/>
      <c r="E664" s="21"/>
      <c r="T664" s="21"/>
      <c r="V664" s="405"/>
      <c r="AA664" s="405"/>
    </row>
    <row r="665" spans="4:27" ht="15.75" customHeight="1">
      <c r="D665" s="21"/>
      <c r="E665" s="21"/>
      <c r="T665" s="21"/>
      <c r="V665" s="405"/>
      <c r="AA665" s="405"/>
    </row>
    <row r="666" spans="4:27" ht="15.75" customHeight="1">
      <c r="D666" s="21"/>
      <c r="E666" s="21"/>
      <c r="T666" s="21"/>
      <c r="V666" s="405"/>
      <c r="AA666" s="405"/>
    </row>
    <row r="667" spans="4:27" ht="15.75" customHeight="1">
      <c r="D667" s="21"/>
      <c r="E667" s="21"/>
      <c r="T667" s="21"/>
      <c r="V667" s="405"/>
      <c r="AA667" s="405"/>
    </row>
    <row r="668" spans="4:27" ht="15.75" customHeight="1">
      <c r="D668" s="21"/>
      <c r="E668" s="21"/>
      <c r="T668" s="21"/>
      <c r="V668" s="405"/>
      <c r="AA668" s="405"/>
    </row>
    <row r="669" spans="4:27" ht="15.75" customHeight="1">
      <c r="D669" s="21"/>
      <c r="E669" s="21"/>
      <c r="T669" s="21"/>
      <c r="V669" s="405"/>
      <c r="AA669" s="405"/>
    </row>
    <row r="670" spans="4:27" ht="15.75" customHeight="1">
      <c r="D670" s="21"/>
      <c r="E670" s="21"/>
      <c r="T670" s="21"/>
      <c r="V670" s="405"/>
      <c r="AA670" s="405"/>
    </row>
    <row r="671" spans="4:27" ht="15.75" customHeight="1">
      <c r="D671" s="21"/>
      <c r="E671" s="21"/>
      <c r="T671" s="21"/>
      <c r="V671" s="405"/>
      <c r="AA671" s="405"/>
    </row>
    <row r="672" spans="4:27" ht="15.75" customHeight="1">
      <c r="D672" s="21"/>
      <c r="E672" s="21"/>
      <c r="T672" s="21"/>
      <c r="V672" s="405"/>
      <c r="AA672" s="405"/>
    </row>
    <row r="673" spans="4:27" ht="15.75" customHeight="1">
      <c r="D673" s="21"/>
      <c r="E673" s="21"/>
      <c r="T673" s="21"/>
      <c r="V673" s="405"/>
      <c r="AA673" s="405"/>
    </row>
    <row r="674" spans="4:27" ht="15.75" customHeight="1">
      <c r="D674" s="21"/>
      <c r="E674" s="21"/>
      <c r="T674" s="21"/>
      <c r="V674" s="405"/>
      <c r="AA674" s="405"/>
    </row>
    <row r="675" spans="4:27" ht="15.75" customHeight="1">
      <c r="D675" s="21"/>
      <c r="E675" s="21"/>
      <c r="T675" s="21"/>
      <c r="V675" s="405"/>
      <c r="AA675" s="405"/>
    </row>
    <row r="676" spans="4:27" ht="15.75" customHeight="1">
      <c r="D676" s="21"/>
      <c r="E676" s="21"/>
      <c r="T676" s="21"/>
      <c r="V676" s="405"/>
      <c r="AA676" s="405"/>
    </row>
    <row r="677" spans="4:27" ht="15.75" customHeight="1">
      <c r="D677" s="21"/>
      <c r="E677" s="21"/>
      <c r="T677" s="21"/>
      <c r="V677" s="405"/>
      <c r="AA677" s="405"/>
    </row>
    <row r="678" spans="4:27" ht="15.75" customHeight="1">
      <c r="D678" s="21"/>
      <c r="E678" s="21"/>
      <c r="T678" s="21"/>
      <c r="V678" s="405"/>
      <c r="AA678" s="405"/>
    </row>
    <row r="679" spans="4:27" ht="15.75" customHeight="1">
      <c r="D679" s="21"/>
      <c r="E679" s="21"/>
      <c r="T679" s="21"/>
      <c r="V679" s="405"/>
      <c r="AA679" s="405"/>
    </row>
    <row r="680" spans="4:27" ht="15.75" customHeight="1">
      <c r="D680" s="21"/>
      <c r="E680" s="21"/>
      <c r="T680" s="21"/>
      <c r="V680" s="405"/>
      <c r="AA680" s="405"/>
    </row>
    <row r="681" spans="4:27" ht="15.75" customHeight="1">
      <c r="D681" s="21"/>
      <c r="E681" s="21"/>
      <c r="T681" s="21"/>
      <c r="V681" s="405"/>
      <c r="AA681" s="405"/>
    </row>
    <row r="682" spans="4:27" ht="15.75" customHeight="1">
      <c r="D682" s="21"/>
      <c r="E682" s="21"/>
      <c r="T682" s="21"/>
      <c r="V682" s="405"/>
      <c r="AA682" s="405"/>
    </row>
    <row r="683" spans="4:27" ht="15.75" customHeight="1">
      <c r="D683" s="21"/>
      <c r="E683" s="21"/>
      <c r="T683" s="21"/>
      <c r="V683" s="405"/>
      <c r="AA683" s="405"/>
    </row>
    <row r="684" spans="4:27" ht="15.75" customHeight="1">
      <c r="D684" s="21"/>
      <c r="E684" s="21"/>
      <c r="T684" s="21"/>
      <c r="V684" s="405"/>
      <c r="AA684" s="405"/>
    </row>
    <row r="685" spans="4:27" ht="15.75" customHeight="1">
      <c r="D685" s="21"/>
      <c r="E685" s="21"/>
      <c r="T685" s="21"/>
      <c r="V685" s="405"/>
      <c r="AA685" s="405"/>
    </row>
    <row r="686" spans="4:27" ht="15.75" customHeight="1">
      <c r="D686" s="21"/>
      <c r="E686" s="21"/>
      <c r="T686" s="21"/>
      <c r="V686" s="405"/>
      <c r="AA686" s="405"/>
    </row>
    <row r="687" spans="4:27" ht="15.75" customHeight="1">
      <c r="D687" s="21"/>
      <c r="E687" s="21"/>
      <c r="T687" s="21"/>
      <c r="V687" s="405"/>
      <c r="AA687" s="405"/>
    </row>
    <row r="688" spans="4:27" ht="15.75" customHeight="1">
      <c r="D688" s="21"/>
      <c r="E688" s="21"/>
      <c r="T688" s="21"/>
      <c r="V688" s="405"/>
      <c r="AA688" s="405"/>
    </row>
    <row r="689" spans="4:27" ht="15.75" customHeight="1">
      <c r="D689" s="21"/>
      <c r="E689" s="21"/>
      <c r="T689" s="21"/>
      <c r="V689" s="405"/>
      <c r="AA689" s="405"/>
    </row>
    <row r="690" spans="4:27" ht="15.75" customHeight="1">
      <c r="D690" s="21"/>
      <c r="E690" s="21"/>
      <c r="T690" s="21"/>
      <c r="V690" s="405"/>
      <c r="AA690" s="405"/>
    </row>
    <row r="691" spans="4:27" ht="15.75" customHeight="1">
      <c r="D691" s="21"/>
      <c r="E691" s="21"/>
      <c r="T691" s="21"/>
      <c r="V691" s="405"/>
      <c r="AA691" s="405"/>
    </row>
    <row r="692" spans="4:27" ht="15.75" customHeight="1">
      <c r="D692" s="21"/>
      <c r="E692" s="21"/>
      <c r="T692" s="21"/>
      <c r="V692" s="405"/>
      <c r="AA692" s="405"/>
    </row>
    <row r="693" spans="4:27" ht="15.75" customHeight="1">
      <c r="D693" s="21"/>
      <c r="E693" s="21"/>
      <c r="T693" s="21"/>
      <c r="V693" s="405"/>
      <c r="AA693" s="405"/>
    </row>
    <row r="694" spans="4:27" ht="15.75" customHeight="1">
      <c r="D694" s="21"/>
      <c r="E694" s="21"/>
      <c r="T694" s="21"/>
      <c r="V694" s="405"/>
      <c r="AA694" s="405"/>
    </row>
    <row r="695" spans="4:27" ht="15.75" customHeight="1">
      <c r="D695" s="21"/>
      <c r="E695" s="21"/>
      <c r="T695" s="21"/>
      <c r="V695" s="405"/>
      <c r="AA695" s="405"/>
    </row>
    <row r="696" spans="4:27" ht="15.75" customHeight="1">
      <c r="D696" s="21"/>
      <c r="E696" s="21"/>
      <c r="T696" s="21"/>
      <c r="V696" s="405"/>
      <c r="AA696" s="405"/>
    </row>
    <row r="697" spans="4:27" ht="15.75" customHeight="1">
      <c r="D697" s="21"/>
      <c r="E697" s="21"/>
      <c r="T697" s="21"/>
      <c r="V697" s="405"/>
      <c r="AA697" s="405"/>
    </row>
    <row r="698" spans="4:27" ht="15.75" customHeight="1">
      <c r="D698" s="21"/>
      <c r="E698" s="21"/>
      <c r="T698" s="21"/>
      <c r="V698" s="405"/>
      <c r="AA698" s="405"/>
    </row>
    <row r="699" spans="4:27" ht="15.75" customHeight="1">
      <c r="D699" s="21"/>
      <c r="E699" s="21"/>
      <c r="T699" s="21"/>
      <c r="V699" s="405"/>
      <c r="AA699" s="405"/>
    </row>
    <row r="700" spans="4:27" ht="15.75" customHeight="1">
      <c r="D700" s="21"/>
      <c r="E700" s="21"/>
      <c r="T700" s="21"/>
      <c r="V700" s="405"/>
      <c r="AA700" s="405"/>
    </row>
    <row r="701" spans="4:27" ht="15.75" customHeight="1">
      <c r="D701" s="21"/>
      <c r="E701" s="21"/>
      <c r="T701" s="21"/>
      <c r="V701" s="405"/>
      <c r="AA701" s="405"/>
    </row>
    <row r="702" spans="4:27" ht="15.75" customHeight="1">
      <c r="D702" s="21"/>
      <c r="E702" s="21"/>
      <c r="T702" s="21"/>
      <c r="V702" s="405"/>
      <c r="AA702" s="405"/>
    </row>
    <row r="703" spans="4:27" ht="15.75" customHeight="1">
      <c r="D703" s="21"/>
      <c r="E703" s="21"/>
      <c r="T703" s="21"/>
      <c r="V703" s="405"/>
      <c r="AA703" s="405"/>
    </row>
    <row r="704" spans="4:27" ht="15.75" customHeight="1">
      <c r="D704" s="21"/>
      <c r="E704" s="21"/>
      <c r="T704" s="21"/>
      <c r="V704" s="405"/>
      <c r="AA704" s="405"/>
    </row>
    <row r="705" spans="4:27" ht="15.75" customHeight="1">
      <c r="D705" s="21"/>
      <c r="E705" s="21"/>
      <c r="T705" s="21"/>
      <c r="V705" s="405"/>
      <c r="AA705" s="405"/>
    </row>
    <row r="706" spans="4:27" ht="15.75" customHeight="1">
      <c r="D706" s="21"/>
      <c r="E706" s="21"/>
      <c r="T706" s="21"/>
      <c r="V706" s="405"/>
      <c r="AA706" s="405"/>
    </row>
    <row r="707" spans="4:27" ht="15.75" customHeight="1">
      <c r="D707" s="21"/>
      <c r="E707" s="21"/>
      <c r="T707" s="21"/>
      <c r="V707" s="405"/>
      <c r="AA707" s="405"/>
    </row>
    <row r="708" spans="4:27" ht="15.75" customHeight="1">
      <c r="D708" s="21"/>
      <c r="E708" s="21"/>
      <c r="T708" s="21"/>
      <c r="V708" s="405"/>
      <c r="AA708" s="405"/>
    </row>
    <row r="709" spans="4:27" ht="15.75" customHeight="1">
      <c r="D709" s="21"/>
      <c r="E709" s="21"/>
      <c r="T709" s="21"/>
      <c r="V709" s="405"/>
      <c r="AA709" s="405"/>
    </row>
    <row r="710" spans="4:27" ht="15.75" customHeight="1">
      <c r="D710" s="21"/>
      <c r="E710" s="21"/>
      <c r="T710" s="21"/>
      <c r="V710" s="405"/>
      <c r="AA710" s="405"/>
    </row>
    <row r="711" spans="4:27" ht="15.75" customHeight="1">
      <c r="D711" s="21"/>
      <c r="E711" s="21"/>
      <c r="T711" s="21"/>
      <c r="V711" s="405"/>
      <c r="AA711" s="405"/>
    </row>
    <row r="712" spans="4:27" ht="15.75" customHeight="1">
      <c r="D712" s="21"/>
      <c r="E712" s="21"/>
      <c r="T712" s="21"/>
      <c r="V712" s="405"/>
      <c r="AA712" s="405"/>
    </row>
    <row r="713" spans="4:27" ht="15.75" customHeight="1">
      <c r="D713" s="21"/>
      <c r="E713" s="21"/>
      <c r="T713" s="21"/>
      <c r="V713" s="405"/>
      <c r="AA713" s="405"/>
    </row>
    <row r="714" spans="4:27" ht="15.75" customHeight="1">
      <c r="D714" s="21"/>
      <c r="E714" s="21"/>
      <c r="T714" s="21"/>
      <c r="V714" s="405"/>
      <c r="AA714" s="405"/>
    </row>
    <row r="715" spans="4:27" ht="15.75" customHeight="1">
      <c r="D715" s="21"/>
      <c r="E715" s="21"/>
      <c r="T715" s="21"/>
      <c r="V715" s="405"/>
      <c r="AA715" s="405"/>
    </row>
    <row r="716" spans="4:27" ht="15.75" customHeight="1">
      <c r="D716" s="21"/>
      <c r="E716" s="21"/>
      <c r="T716" s="21"/>
      <c r="V716" s="405"/>
      <c r="AA716" s="405"/>
    </row>
    <row r="717" spans="4:27" ht="15.75" customHeight="1">
      <c r="D717" s="21"/>
      <c r="E717" s="21"/>
      <c r="T717" s="21"/>
      <c r="V717" s="405"/>
      <c r="AA717" s="405"/>
    </row>
    <row r="718" spans="4:27" ht="15.75" customHeight="1">
      <c r="D718" s="21"/>
      <c r="E718" s="21"/>
      <c r="T718" s="21"/>
      <c r="V718" s="405"/>
      <c r="AA718" s="405"/>
    </row>
    <row r="719" spans="4:27" ht="15.75" customHeight="1">
      <c r="D719" s="21"/>
      <c r="E719" s="21"/>
      <c r="T719" s="21"/>
      <c r="V719" s="405"/>
      <c r="AA719" s="405"/>
    </row>
    <row r="720" spans="4:27" ht="15.75" customHeight="1">
      <c r="D720" s="21"/>
      <c r="E720" s="21"/>
      <c r="T720" s="21"/>
      <c r="V720" s="405"/>
      <c r="AA720" s="405"/>
    </row>
    <row r="721" spans="4:27" ht="15.75" customHeight="1">
      <c r="D721" s="21"/>
      <c r="E721" s="21"/>
      <c r="T721" s="21"/>
      <c r="V721" s="405"/>
      <c r="AA721" s="405"/>
    </row>
    <row r="722" spans="4:27" ht="15.75" customHeight="1">
      <c r="D722" s="21"/>
      <c r="E722" s="21"/>
      <c r="T722" s="21"/>
      <c r="V722" s="405"/>
      <c r="AA722" s="405"/>
    </row>
    <row r="723" spans="4:27" ht="15.75" customHeight="1">
      <c r="D723" s="21"/>
      <c r="E723" s="21"/>
      <c r="T723" s="21"/>
      <c r="V723" s="405"/>
      <c r="AA723" s="405"/>
    </row>
    <row r="724" spans="4:27" ht="15.75" customHeight="1">
      <c r="D724" s="21"/>
      <c r="E724" s="21"/>
      <c r="T724" s="21"/>
      <c r="V724" s="405"/>
      <c r="AA724" s="405"/>
    </row>
    <row r="725" spans="4:27" ht="15.75" customHeight="1">
      <c r="D725" s="21"/>
      <c r="E725" s="21"/>
      <c r="T725" s="21"/>
      <c r="V725" s="405"/>
      <c r="AA725" s="405"/>
    </row>
    <row r="726" spans="4:27" ht="15.75" customHeight="1">
      <c r="D726" s="21"/>
      <c r="E726" s="21"/>
      <c r="T726" s="21"/>
      <c r="V726" s="405"/>
      <c r="AA726" s="405"/>
    </row>
    <row r="727" spans="4:27" ht="15.75" customHeight="1">
      <c r="D727" s="21"/>
      <c r="E727" s="21"/>
      <c r="T727" s="21"/>
      <c r="V727" s="405"/>
      <c r="AA727" s="405"/>
    </row>
    <row r="728" spans="4:27" ht="15.75" customHeight="1">
      <c r="D728" s="21"/>
      <c r="E728" s="21"/>
      <c r="T728" s="21"/>
      <c r="V728" s="405"/>
      <c r="AA728" s="405"/>
    </row>
    <row r="729" spans="4:27" ht="15.75" customHeight="1">
      <c r="D729" s="21"/>
      <c r="E729" s="21"/>
      <c r="T729" s="21"/>
      <c r="V729" s="405"/>
      <c r="AA729" s="405"/>
    </row>
    <row r="730" spans="4:27" ht="15.75" customHeight="1">
      <c r="D730" s="21"/>
      <c r="E730" s="21"/>
      <c r="T730" s="21"/>
      <c r="V730" s="405"/>
      <c r="AA730" s="405"/>
    </row>
    <row r="731" spans="4:27" ht="15.75" customHeight="1">
      <c r="D731" s="21"/>
      <c r="E731" s="21"/>
      <c r="T731" s="21"/>
      <c r="V731" s="405"/>
      <c r="AA731" s="405"/>
    </row>
    <row r="732" spans="4:27" ht="15.75" customHeight="1">
      <c r="D732" s="21"/>
      <c r="E732" s="21"/>
      <c r="T732" s="21"/>
      <c r="V732" s="405"/>
      <c r="AA732" s="405"/>
    </row>
    <row r="733" spans="4:27" ht="15.75" customHeight="1">
      <c r="D733" s="21"/>
      <c r="E733" s="21"/>
      <c r="T733" s="21"/>
      <c r="V733" s="405"/>
      <c r="AA733" s="405"/>
    </row>
    <row r="734" spans="4:27" ht="15.75" customHeight="1">
      <c r="D734" s="21"/>
      <c r="E734" s="21"/>
      <c r="T734" s="21"/>
      <c r="V734" s="405"/>
      <c r="AA734" s="405"/>
    </row>
    <row r="735" spans="4:27" ht="15.75" customHeight="1">
      <c r="D735" s="21"/>
      <c r="E735" s="21"/>
      <c r="T735" s="21"/>
      <c r="V735" s="405"/>
      <c r="AA735" s="405"/>
    </row>
    <row r="736" spans="4:27" ht="15.75" customHeight="1">
      <c r="D736" s="21"/>
      <c r="E736" s="21"/>
      <c r="T736" s="21"/>
      <c r="V736" s="405"/>
      <c r="AA736" s="405"/>
    </row>
    <row r="737" spans="4:27" ht="15.75" customHeight="1">
      <c r="D737" s="21"/>
      <c r="E737" s="21"/>
      <c r="T737" s="21"/>
      <c r="V737" s="405"/>
      <c r="AA737" s="405"/>
    </row>
    <row r="738" spans="4:27" ht="15.75" customHeight="1">
      <c r="D738" s="21"/>
      <c r="E738" s="21"/>
      <c r="T738" s="21"/>
      <c r="V738" s="405"/>
      <c r="AA738" s="405"/>
    </row>
    <row r="739" spans="4:27" ht="15.75" customHeight="1">
      <c r="D739" s="21"/>
      <c r="E739" s="21"/>
      <c r="T739" s="21"/>
      <c r="V739" s="405"/>
      <c r="AA739" s="405"/>
    </row>
    <row r="740" spans="4:27" ht="15.75" customHeight="1">
      <c r="D740" s="21"/>
      <c r="E740" s="21"/>
      <c r="T740" s="21"/>
      <c r="V740" s="405"/>
      <c r="AA740" s="405"/>
    </row>
    <row r="741" spans="4:27" ht="15.75" customHeight="1">
      <c r="D741" s="21"/>
      <c r="E741" s="21"/>
      <c r="T741" s="21"/>
      <c r="V741" s="405"/>
      <c r="AA741" s="405"/>
    </row>
    <row r="742" spans="4:27" ht="15.75" customHeight="1">
      <c r="D742" s="21"/>
      <c r="E742" s="21"/>
      <c r="T742" s="21"/>
      <c r="V742" s="405"/>
      <c r="AA742" s="405"/>
    </row>
    <row r="743" spans="4:27" ht="15.75" customHeight="1">
      <c r="D743" s="21"/>
      <c r="E743" s="21"/>
      <c r="T743" s="21"/>
      <c r="V743" s="405"/>
      <c r="AA743" s="405"/>
    </row>
    <row r="744" spans="4:27" ht="15.75" customHeight="1">
      <c r="D744" s="21"/>
      <c r="E744" s="21"/>
      <c r="T744" s="21"/>
      <c r="V744" s="405"/>
      <c r="AA744" s="405"/>
    </row>
    <row r="745" spans="4:27" ht="15.75" customHeight="1">
      <c r="D745" s="21"/>
      <c r="E745" s="21"/>
      <c r="T745" s="21"/>
      <c r="V745" s="405"/>
      <c r="AA745" s="405"/>
    </row>
    <row r="746" spans="4:27" ht="15.75" customHeight="1">
      <c r="D746" s="21"/>
      <c r="E746" s="21"/>
      <c r="T746" s="21"/>
      <c r="V746" s="405"/>
      <c r="AA746" s="405"/>
    </row>
    <row r="747" spans="4:27" ht="15.75" customHeight="1">
      <c r="D747" s="21"/>
      <c r="E747" s="21"/>
      <c r="T747" s="21"/>
      <c r="V747" s="405"/>
      <c r="AA747" s="405"/>
    </row>
    <row r="748" spans="4:27" ht="15.75" customHeight="1">
      <c r="D748" s="21"/>
      <c r="E748" s="21"/>
      <c r="T748" s="21"/>
      <c r="V748" s="405"/>
      <c r="AA748" s="405"/>
    </row>
    <row r="749" spans="4:27" ht="15.75" customHeight="1">
      <c r="D749" s="21"/>
      <c r="E749" s="21"/>
      <c r="T749" s="21"/>
      <c r="V749" s="405"/>
      <c r="AA749" s="405"/>
    </row>
    <row r="750" spans="4:27" ht="15.75" customHeight="1">
      <c r="D750" s="21"/>
      <c r="E750" s="21"/>
      <c r="T750" s="21"/>
      <c r="V750" s="405"/>
      <c r="AA750" s="405"/>
    </row>
    <row r="751" spans="4:27" ht="15.75" customHeight="1">
      <c r="D751" s="21"/>
      <c r="E751" s="21"/>
      <c r="T751" s="21"/>
      <c r="V751" s="405"/>
      <c r="AA751" s="405"/>
    </row>
    <row r="752" spans="4:27" ht="15.75" customHeight="1">
      <c r="D752" s="21"/>
      <c r="E752" s="21"/>
      <c r="T752" s="21"/>
      <c r="V752" s="405"/>
      <c r="AA752" s="405"/>
    </row>
    <row r="753" spans="4:27" ht="15.75" customHeight="1">
      <c r="D753" s="21"/>
      <c r="E753" s="21"/>
      <c r="T753" s="21"/>
      <c r="V753" s="405"/>
      <c r="AA753" s="405"/>
    </row>
    <row r="754" spans="4:27" ht="15.75" customHeight="1">
      <c r="D754" s="21"/>
      <c r="E754" s="21"/>
      <c r="T754" s="21"/>
      <c r="V754" s="405"/>
      <c r="AA754" s="405"/>
    </row>
    <row r="755" spans="4:27" ht="15.75" customHeight="1">
      <c r="D755" s="21"/>
      <c r="E755" s="21"/>
      <c r="T755" s="21"/>
      <c r="V755" s="405"/>
      <c r="AA755" s="405"/>
    </row>
    <row r="756" spans="4:27" ht="15.75" customHeight="1">
      <c r="D756" s="21"/>
      <c r="E756" s="21"/>
      <c r="T756" s="21"/>
      <c r="V756" s="405"/>
      <c r="AA756" s="405"/>
    </row>
    <row r="757" spans="4:27" ht="15.75" customHeight="1">
      <c r="D757" s="21"/>
      <c r="E757" s="21"/>
      <c r="T757" s="21"/>
      <c r="V757" s="405"/>
      <c r="AA757" s="405"/>
    </row>
    <row r="758" spans="4:27" ht="15.75" customHeight="1">
      <c r="D758" s="21"/>
      <c r="E758" s="21"/>
      <c r="T758" s="21"/>
      <c r="V758" s="405"/>
      <c r="AA758" s="405"/>
    </row>
    <row r="759" spans="4:27" ht="15.75" customHeight="1">
      <c r="D759" s="21"/>
      <c r="E759" s="21"/>
      <c r="T759" s="21"/>
      <c r="V759" s="405"/>
      <c r="AA759" s="405"/>
    </row>
    <row r="760" spans="4:27" ht="15.75" customHeight="1">
      <c r="D760" s="21"/>
      <c r="E760" s="21"/>
      <c r="T760" s="21"/>
      <c r="V760" s="405"/>
      <c r="AA760" s="405"/>
    </row>
    <row r="761" spans="4:27" ht="15.75" customHeight="1">
      <c r="D761" s="21"/>
      <c r="E761" s="21"/>
      <c r="T761" s="21"/>
      <c r="V761" s="405"/>
      <c r="AA761" s="405"/>
    </row>
    <row r="762" spans="4:27" ht="15.75" customHeight="1">
      <c r="D762" s="21"/>
      <c r="E762" s="21"/>
      <c r="T762" s="21"/>
      <c r="V762" s="405"/>
      <c r="AA762" s="405"/>
    </row>
    <row r="763" spans="4:27" ht="15.75" customHeight="1">
      <c r="D763" s="21"/>
      <c r="E763" s="21"/>
      <c r="T763" s="21"/>
      <c r="V763" s="405"/>
      <c r="AA763" s="405"/>
    </row>
    <row r="764" spans="4:27" ht="15.75" customHeight="1">
      <c r="D764" s="21"/>
      <c r="E764" s="21"/>
      <c r="T764" s="21"/>
      <c r="V764" s="405"/>
      <c r="AA764" s="405"/>
    </row>
    <row r="765" spans="4:27" ht="15.75" customHeight="1">
      <c r="D765" s="21"/>
      <c r="E765" s="21"/>
      <c r="T765" s="21"/>
      <c r="V765" s="405"/>
      <c r="AA765" s="405"/>
    </row>
    <row r="766" spans="4:27" ht="15.75" customHeight="1">
      <c r="D766" s="21"/>
      <c r="E766" s="21"/>
      <c r="T766" s="21"/>
      <c r="V766" s="405"/>
      <c r="AA766" s="405"/>
    </row>
    <row r="767" spans="4:27" ht="15.75" customHeight="1">
      <c r="D767" s="21"/>
      <c r="E767" s="21"/>
      <c r="T767" s="21"/>
      <c r="V767" s="405"/>
      <c r="AA767" s="405"/>
    </row>
    <row r="768" spans="4:27" ht="15.75" customHeight="1">
      <c r="D768" s="21"/>
      <c r="E768" s="21"/>
      <c r="T768" s="21"/>
      <c r="V768" s="405"/>
      <c r="AA768" s="405"/>
    </row>
    <row r="769" spans="4:27" ht="15.75" customHeight="1">
      <c r="D769" s="21"/>
      <c r="E769" s="21"/>
      <c r="T769" s="21"/>
      <c r="V769" s="405"/>
      <c r="AA769" s="405"/>
    </row>
    <row r="770" spans="4:27" ht="15.75" customHeight="1">
      <c r="D770" s="21"/>
      <c r="E770" s="21"/>
      <c r="T770" s="21"/>
      <c r="V770" s="405"/>
      <c r="AA770" s="405"/>
    </row>
    <row r="771" spans="4:27" ht="15.75" customHeight="1">
      <c r="D771" s="21"/>
      <c r="E771" s="21"/>
      <c r="T771" s="21"/>
      <c r="V771" s="405"/>
      <c r="AA771" s="405"/>
    </row>
    <row r="772" spans="4:27" ht="15.75" customHeight="1">
      <c r="D772" s="21"/>
      <c r="E772" s="21"/>
      <c r="T772" s="21"/>
      <c r="V772" s="405"/>
      <c r="AA772" s="405"/>
    </row>
    <row r="773" spans="4:27" ht="15.75" customHeight="1">
      <c r="D773" s="21"/>
      <c r="E773" s="21"/>
      <c r="T773" s="21"/>
      <c r="V773" s="405"/>
      <c r="AA773" s="405"/>
    </row>
    <row r="774" spans="4:27" ht="15.75" customHeight="1">
      <c r="D774" s="21"/>
      <c r="E774" s="21"/>
      <c r="T774" s="21"/>
      <c r="V774" s="405"/>
      <c r="AA774" s="405"/>
    </row>
    <row r="775" spans="4:27" ht="15.75" customHeight="1">
      <c r="D775" s="21"/>
      <c r="E775" s="21"/>
      <c r="T775" s="21"/>
      <c r="V775" s="405"/>
      <c r="AA775" s="405"/>
    </row>
    <row r="776" spans="4:27" ht="15.75" customHeight="1">
      <c r="D776" s="21"/>
      <c r="E776" s="21"/>
      <c r="T776" s="21"/>
      <c r="V776" s="405"/>
      <c r="AA776" s="405"/>
    </row>
    <row r="777" spans="4:27" ht="15.75" customHeight="1">
      <c r="D777" s="21"/>
      <c r="E777" s="21"/>
      <c r="T777" s="21"/>
      <c r="V777" s="405"/>
      <c r="AA777" s="405"/>
    </row>
    <row r="778" spans="4:27" ht="15.75" customHeight="1">
      <c r="D778" s="21"/>
      <c r="E778" s="21"/>
      <c r="T778" s="21"/>
      <c r="V778" s="405"/>
      <c r="AA778" s="405"/>
    </row>
    <row r="779" spans="4:27" ht="15.75" customHeight="1">
      <c r="D779" s="21"/>
      <c r="E779" s="21"/>
      <c r="T779" s="21"/>
      <c r="V779" s="405"/>
      <c r="AA779" s="405"/>
    </row>
    <row r="780" spans="4:27" ht="15.75" customHeight="1">
      <c r="D780" s="21"/>
      <c r="E780" s="21"/>
      <c r="T780" s="21"/>
      <c r="V780" s="405"/>
      <c r="AA780" s="405"/>
    </row>
    <row r="781" spans="4:27" ht="15.75" customHeight="1">
      <c r="D781" s="21"/>
      <c r="E781" s="21"/>
      <c r="T781" s="21"/>
      <c r="V781" s="405"/>
      <c r="AA781" s="405"/>
    </row>
    <row r="782" spans="4:27" ht="15.75" customHeight="1">
      <c r="D782" s="21"/>
      <c r="E782" s="21"/>
      <c r="T782" s="21"/>
      <c r="V782" s="405"/>
      <c r="AA782" s="405"/>
    </row>
    <row r="783" spans="4:27" ht="15.75" customHeight="1">
      <c r="D783" s="21"/>
      <c r="E783" s="21"/>
      <c r="T783" s="21"/>
      <c r="V783" s="405"/>
      <c r="AA783" s="405"/>
    </row>
    <row r="784" spans="4:27" ht="15.75" customHeight="1">
      <c r="D784" s="21"/>
      <c r="E784" s="21"/>
      <c r="T784" s="21"/>
      <c r="V784" s="405"/>
      <c r="AA784" s="405"/>
    </row>
    <row r="785" spans="4:27" ht="15.75" customHeight="1">
      <c r="D785" s="21"/>
      <c r="E785" s="21"/>
      <c r="T785" s="21"/>
      <c r="V785" s="405"/>
      <c r="AA785" s="405"/>
    </row>
    <row r="786" spans="4:27" ht="15.75" customHeight="1">
      <c r="D786" s="21"/>
      <c r="E786" s="21"/>
      <c r="T786" s="21"/>
      <c r="V786" s="405"/>
      <c r="AA786" s="405"/>
    </row>
    <row r="787" spans="4:27" ht="15.75" customHeight="1">
      <c r="D787" s="21"/>
      <c r="E787" s="21"/>
      <c r="T787" s="21"/>
      <c r="V787" s="405"/>
      <c r="AA787" s="405"/>
    </row>
    <row r="788" spans="4:27" ht="15.75" customHeight="1">
      <c r="D788" s="21"/>
      <c r="E788" s="21"/>
      <c r="T788" s="21"/>
      <c r="V788" s="405"/>
      <c r="AA788" s="405"/>
    </row>
    <row r="789" spans="4:27" ht="15.75" customHeight="1">
      <c r="D789" s="21"/>
      <c r="E789" s="21"/>
      <c r="T789" s="21"/>
      <c r="V789" s="405"/>
      <c r="AA789" s="405"/>
    </row>
    <row r="790" spans="4:27" ht="15.75" customHeight="1">
      <c r="D790" s="21"/>
      <c r="E790" s="21"/>
      <c r="T790" s="21"/>
      <c r="V790" s="405"/>
      <c r="AA790" s="405"/>
    </row>
    <row r="791" spans="4:27" ht="15.75" customHeight="1">
      <c r="D791" s="21"/>
      <c r="E791" s="21"/>
      <c r="T791" s="21"/>
      <c r="V791" s="405"/>
      <c r="AA791" s="405"/>
    </row>
    <row r="792" spans="4:27" ht="15.75" customHeight="1">
      <c r="D792" s="21"/>
      <c r="E792" s="21"/>
      <c r="T792" s="21"/>
      <c r="V792" s="405"/>
      <c r="AA792" s="405"/>
    </row>
    <row r="793" spans="4:27" ht="15.75" customHeight="1">
      <c r="D793" s="21"/>
      <c r="E793" s="21"/>
      <c r="T793" s="21"/>
      <c r="V793" s="405"/>
      <c r="AA793" s="405"/>
    </row>
    <row r="794" spans="4:27" ht="15.75" customHeight="1">
      <c r="D794" s="21"/>
      <c r="E794" s="21"/>
      <c r="T794" s="21"/>
      <c r="V794" s="405"/>
      <c r="AA794" s="405"/>
    </row>
    <row r="795" spans="4:27" ht="15.75" customHeight="1">
      <c r="D795" s="21"/>
      <c r="E795" s="21"/>
      <c r="T795" s="21"/>
      <c r="V795" s="405"/>
      <c r="AA795" s="405"/>
    </row>
    <row r="796" spans="4:27" ht="15.75" customHeight="1">
      <c r="D796" s="21"/>
      <c r="E796" s="21"/>
      <c r="T796" s="21"/>
      <c r="V796" s="405"/>
      <c r="AA796" s="405"/>
    </row>
    <row r="797" spans="4:27" ht="15.75" customHeight="1">
      <c r="D797" s="21"/>
      <c r="E797" s="21"/>
      <c r="T797" s="21"/>
      <c r="V797" s="405"/>
      <c r="AA797" s="405"/>
    </row>
    <row r="798" spans="4:27" ht="15.75" customHeight="1">
      <c r="D798" s="21"/>
      <c r="E798" s="21"/>
      <c r="T798" s="21"/>
      <c r="V798" s="405"/>
      <c r="AA798" s="405"/>
    </row>
    <row r="799" spans="4:27" ht="15.75" customHeight="1">
      <c r="D799" s="21"/>
      <c r="E799" s="21"/>
      <c r="T799" s="21"/>
      <c r="V799" s="405"/>
      <c r="AA799" s="405"/>
    </row>
    <row r="800" spans="4:27" ht="15.75" customHeight="1">
      <c r="D800" s="21"/>
      <c r="E800" s="21"/>
      <c r="T800" s="21"/>
      <c r="V800" s="405"/>
      <c r="AA800" s="405"/>
    </row>
    <row r="801" spans="4:27" ht="15.75" customHeight="1">
      <c r="D801" s="21"/>
      <c r="E801" s="21"/>
      <c r="T801" s="21"/>
      <c r="V801" s="405"/>
      <c r="AA801" s="405"/>
    </row>
    <row r="802" spans="4:27" ht="15.75" customHeight="1">
      <c r="D802" s="21"/>
      <c r="E802" s="21"/>
      <c r="T802" s="21"/>
      <c r="V802" s="405"/>
      <c r="AA802" s="405"/>
    </row>
    <row r="803" spans="4:27" ht="15.75" customHeight="1">
      <c r="D803" s="21"/>
      <c r="E803" s="21"/>
      <c r="T803" s="21"/>
      <c r="V803" s="405"/>
      <c r="AA803" s="405"/>
    </row>
    <row r="804" spans="4:27" ht="15.75" customHeight="1">
      <c r="D804" s="21"/>
      <c r="E804" s="21"/>
      <c r="T804" s="21"/>
      <c r="V804" s="405"/>
      <c r="AA804" s="405"/>
    </row>
    <row r="805" spans="4:27" ht="15.75" customHeight="1">
      <c r="D805" s="21"/>
      <c r="E805" s="21"/>
      <c r="T805" s="21"/>
      <c r="V805" s="405"/>
      <c r="AA805" s="405"/>
    </row>
    <row r="806" spans="4:27" ht="15.75" customHeight="1">
      <c r="D806" s="21"/>
      <c r="E806" s="21"/>
      <c r="T806" s="21"/>
      <c r="V806" s="405"/>
      <c r="AA806" s="405"/>
    </row>
    <row r="807" spans="4:27" ht="15.75" customHeight="1">
      <c r="D807" s="21"/>
      <c r="E807" s="21"/>
      <c r="T807" s="21"/>
      <c r="V807" s="405"/>
      <c r="AA807" s="405"/>
    </row>
    <row r="808" spans="4:27" ht="15.75" customHeight="1">
      <c r="D808" s="21"/>
      <c r="E808" s="21"/>
      <c r="T808" s="21"/>
      <c r="V808" s="405"/>
      <c r="AA808" s="405"/>
    </row>
    <row r="809" spans="4:27" ht="15.75" customHeight="1">
      <c r="D809" s="21"/>
      <c r="E809" s="21"/>
      <c r="T809" s="21"/>
      <c r="V809" s="405"/>
      <c r="AA809" s="405"/>
    </row>
    <row r="810" spans="4:27" ht="15.75" customHeight="1">
      <c r="D810" s="21"/>
      <c r="E810" s="21"/>
      <c r="T810" s="21"/>
      <c r="V810" s="405"/>
      <c r="AA810" s="405"/>
    </row>
    <row r="811" spans="4:27" ht="15.75" customHeight="1">
      <c r="D811" s="21"/>
      <c r="E811" s="21"/>
      <c r="T811" s="21"/>
      <c r="V811" s="405"/>
      <c r="AA811" s="405"/>
    </row>
    <row r="812" spans="4:27" ht="15.75" customHeight="1">
      <c r="D812" s="21"/>
      <c r="E812" s="21"/>
      <c r="T812" s="21"/>
      <c r="V812" s="405"/>
      <c r="AA812" s="405"/>
    </row>
    <row r="813" spans="4:27" ht="15.75" customHeight="1">
      <c r="D813" s="21"/>
      <c r="E813" s="21"/>
      <c r="T813" s="21"/>
      <c r="V813" s="405"/>
      <c r="AA813" s="405"/>
    </row>
    <row r="814" spans="4:27" ht="15.75" customHeight="1">
      <c r="D814" s="21"/>
      <c r="E814" s="21"/>
      <c r="T814" s="21"/>
      <c r="V814" s="405"/>
      <c r="AA814" s="405"/>
    </row>
    <row r="815" spans="4:27" ht="15.75" customHeight="1">
      <c r="D815" s="21"/>
      <c r="E815" s="21"/>
      <c r="T815" s="21"/>
      <c r="V815" s="405"/>
      <c r="AA815" s="405"/>
    </row>
    <row r="816" spans="4:27" ht="15.75" customHeight="1">
      <c r="D816" s="21"/>
      <c r="E816" s="21"/>
      <c r="T816" s="21"/>
      <c r="V816" s="405"/>
      <c r="AA816" s="405"/>
    </row>
    <row r="817" spans="4:27" ht="15.75" customHeight="1">
      <c r="D817" s="21"/>
      <c r="E817" s="21"/>
      <c r="T817" s="21"/>
      <c r="V817" s="405"/>
      <c r="AA817" s="405"/>
    </row>
    <row r="818" spans="4:27" ht="15.75" customHeight="1">
      <c r="D818" s="21"/>
      <c r="E818" s="21"/>
      <c r="T818" s="21"/>
      <c r="V818" s="405"/>
      <c r="AA818" s="405"/>
    </row>
    <row r="819" spans="4:27" ht="15.75" customHeight="1">
      <c r="D819" s="21"/>
      <c r="E819" s="21"/>
      <c r="T819" s="21"/>
      <c r="V819" s="405"/>
      <c r="AA819" s="405"/>
    </row>
    <row r="820" spans="4:27" ht="15.75" customHeight="1">
      <c r="D820" s="21"/>
      <c r="E820" s="21"/>
      <c r="T820" s="21"/>
      <c r="V820" s="405"/>
      <c r="AA820" s="405"/>
    </row>
    <row r="821" spans="4:27" ht="15.75" customHeight="1">
      <c r="D821" s="21"/>
      <c r="E821" s="21"/>
      <c r="T821" s="21"/>
      <c r="V821" s="405"/>
      <c r="AA821" s="405"/>
    </row>
    <row r="822" spans="4:27" ht="15.75" customHeight="1">
      <c r="D822" s="21"/>
      <c r="E822" s="21"/>
      <c r="T822" s="21"/>
      <c r="V822" s="405"/>
      <c r="AA822" s="405"/>
    </row>
    <row r="823" spans="4:27" ht="15.75" customHeight="1">
      <c r="D823" s="21"/>
      <c r="E823" s="21"/>
      <c r="T823" s="21"/>
      <c r="V823" s="405"/>
      <c r="AA823" s="405"/>
    </row>
    <row r="824" spans="4:27" ht="15.75" customHeight="1">
      <c r="D824" s="21"/>
      <c r="E824" s="21"/>
      <c r="T824" s="21"/>
      <c r="V824" s="405"/>
      <c r="AA824" s="405"/>
    </row>
    <row r="825" spans="4:27" ht="15.75" customHeight="1">
      <c r="D825" s="21"/>
      <c r="E825" s="21"/>
      <c r="T825" s="21"/>
      <c r="V825" s="405"/>
      <c r="AA825" s="405"/>
    </row>
    <row r="826" spans="4:27" ht="15.75" customHeight="1">
      <c r="D826" s="21"/>
      <c r="E826" s="21"/>
      <c r="T826" s="21"/>
      <c r="V826" s="405"/>
      <c r="AA826" s="405"/>
    </row>
    <row r="827" spans="4:27" ht="15.75" customHeight="1">
      <c r="D827" s="21"/>
      <c r="E827" s="21"/>
      <c r="T827" s="21"/>
      <c r="V827" s="405"/>
      <c r="AA827" s="405"/>
    </row>
    <row r="828" spans="4:27" ht="15.75" customHeight="1">
      <c r="D828" s="21"/>
      <c r="E828" s="21"/>
      <c r="T828" s="21"/>
      <c r="V828" s="405"/>
      <c r="AA828" s="405"/>
    </row>
    <row r="829" spans="4:27" ht="15.75" customHeight="1">
      <c r="D829" s="21"/>
      <c r="E829" s="21"/>
      <c r="T829" s="21"/>
      <c r="V829" s="405"/>
      <c r="AA829" s="405"/>
    </row>
    <row r="830" spans="4:27" ht="15.75" customHeight="1">
      <c r="D830" s="21"/>
      <c r="E830" s="21"/>
      <c r="T830" s="21"/>
      <c r="V830" s="405"/>
      <c r="AA830" s="405"/>
    </row>
    <row r="831" spans="4:27" ht="15.75" customHeight="1">
      <c r="D831" s="21"/>
      <c r="E831" s="21"/>
      <c r="T831" s="21"/>
      <c r="V831" s="405"/>
      <c r="AA831" s="405"/>
    </row>
    <row r="832" spans="4:27" ht="15.75" customHeight="1">
      <c r="D832" s="21"/>
      <c r="E832" s="21"/>
      <c r="T832" s="21"/>
      <c r="V832" s="405"/>
      <c r="AA832" s="405"/>
    </row>
    <row r="833" spans="4:27" ht="15.75" customHeight="1">
      <c r="D833" s="21"/>
      <c r="E833" s="21"/>
      <c r="T833" s="21"/>
      <c r="V833" s="405"/>
      <c r="AA833" s="405"/>
    </row>
    <row r="834" spans="4:27" ht="15.75" customHeight="1">
      <c r="D834" s="21"/>
      <c r="E834" s="21"/>
      <c r="T834" s="21"/>
      <c r="V834" s="405"/>
      <c r="AA834" s="405"/>
    </row>
    <row r="835" spans="4:27" ht="15.75" customHeight="1">
      <c r="D835" s="21"/>
      <c r="E835" s="21"/>
      <c r="T835" s="21"/>
      <c r="V835" s="405"/>
      <c r="AA835" s="405"/>
    </row>
    <row r="836" spans="4:27" ht="15.75" customHeight="1">
      <c r="D836" s="21"/>
      <c r="E836" s="21"/>
      <c r="T836" s="21"/>
      <c r="V836" s="405"/>
      <c r="AA836" s="405"/>
    </row>
    <row r="837" spans="4:27" ht="15.75" customHeight="1">
      <c r="D837" s="21"/>
      <c r="E837" s="21"/>
      <c r="T837" s="21"/>
      <c r="V837" s="405"/>
      <c r="AA837" s="405"/>
    </row>
    <row r="838" spans="4:27" ht="15.75" customHeight="1">
      <c r="D838" s="21"/>
      <c r="E838" s="21"/>
      <c r="T838" s="21"/>
      <c r="V838" s="405"/>
      <c r="AA838" s="405"/>
    </row>
    <row r="839" spans="4:27" ht="15.75" customHeight="1">
      <c r="D839" s="21"/>
      <c r="E839" s="21"/>
      <c r="T839" s="21"/>
      <c r="V839" s="405"/>
      <c r="AA839" s="405"/>
    </row>
    <row r="840" spans="4:27" ht="15.75" customHeight="1">
      <c r="D840" s="21"/>
      <c r="E840" s="21"/>
      <c r="T840" s="21"/>
      <c r="V840" s="405"/>
      <c r="AA840" s="405"/>
    </row>
    <row r="841" spans="4:27" ht="15.75" customHeight="1">
      <c r="D841" s="21"/>
      <c r="E841" s="21"/>
      <c r="T841" s="21"/>
      <c r="V841" s="405"/>
      <c r="AA841" s="405"/>
    </row>
    <row r="842" spans="4:27" ht="15.75" customHeight="1">
      <c r="D842" s="21"/>
      <c r="E842" s="21"/>
      <c r="T842" s="21"/>
      <c r="V842" s="405"/>
      <c r="AA842" s="405"/>
    </row>
    <row r="843" spans="4:27" ht="15.75" customHeight="1">
      <c r="D843" s="21"/>
      <c r="E843" s="21"/>
      <c r="T843" s="21"/>
      <c r="V843" s="405"/>
      <c r="AA843" s="405"/>
    </row>
    <row r="844" spans="4:27" ht="15.75" customHeight="1">
      <c r="D844" s="21"/>
      <c r="E844" s="21"/>
      <c r="T844" s="21"/>
      <c r="V844" s="405"/>
      <c r="AA844" s="405"/>
    </row>
    <row r="845" spans="4:27" ht="15.75" customHeight="1">
      <c r="D845" s="21"/>
      <c r="E845" s="21"/>
      <c r="T845" s="21"/>
      <c r="V845" s="405"/>
      <c r="AA845" s="405"/>
    </row>
    <row r="846" spans="4:27" ht="15.75" customHeight="1">
      <c r="D846" s="21"/>
      <c r="E846" s="21"/>
      <c r="T846" s="21"/>
      <c r="V846" s="405"/>
      <c r="AA846" s="405"/>
    </row>
    <row r="847" spans="4:27" ht="15.75" customHeight="1">
      <c r="D847" s="21"/>
      <c r="E847" s="21"/>
      <c r="T847" s="21"/>
      <c r="V847" s="405"/>
      <c r="AA847" s="405"/>
    </row>
    <row r="848" spans="4:27" ht="15.75" customHeight="1">
      <c r="D848" s="21"/>
      <c r="E848" s="21"/>
      <c r="T848" s="21"/>
      <c r="V848" s="405"/>
      <c r="AA848" s="405"/>
    </row>
    <row r="849" spans="4:27" ht="15.75" customHeight="1">
      <c r="D849" s="21"/>
      <c r="E849" s="21"/>
      <c r="T849" s="21"/>
      <c r="V849" s="405"/>
      <c r="AA849" s="405"/>
    </row>
    <row r="850" spans="4:27" ht="15.75" customHeight="1">
      <c r="D850" s="21"/>
      <c r="E850" s="21"/>
      <c r="T850" s="21"/>
      <c r="V850" s="405"/>
      <c r="AA850" s="405"/>
    </row>
    <row r="851" spans="4:27" ht="15.75" customHeight="1">
      <c r="D851" s="21"/>
      <c r="E851" s="21"/>
      <c r="T851" s="21"/>
      <c r="V851" s="405"/>
      <c r="AA851" s="405"/>
    </row>
    <row r="852" spans="4:27" ht="15.75" customHeight="1">
      <c r="D852" s="21"/>
      <c r="E852" s="21"/>
      <c r="T852" s="21"/>
      <c r="V852" s="405"/>
      <c r="AA852" s="405"/>
    </row>
    <row r="853" spans="4:27" ht="15.75" customHeight="1">
      <c r="D853" s="21"/>
      <c r="E853" s="21"/>
      <c r="T853" s="21"/>
      <c r="V853" s="405"/>
      <c r="AA853" s="405"/>
    </row>
    <row r="854" spans="4:27" ht="15.75" customHeight="1">
      <c r="D854" s="21"/>
      <c r="E854" s="21"/>
      <c r="T854" s="21"/>
      <c r="V854" s="405"/>
      <c r="AA854" s="405"/>
    </row>
    <row r="855" spans="4:27" ht="15.75" customHeight="1">
      <c r="D855" s="21"/>
      <c r="E855" s="21"/>
      <c r="T855" s="21"/>
      <c r="V855" s="405"/>
      <c r="AA855" s="405"/>
    </row>
    <row r="856" spans="4:27" ht="15.75" customHeight="1">
      <c r="D856" s="21"/>
      <c r="E856" s="21"/>
      <c r="T856" s="21"/>
      <c r="V856" s="405"/>
      <c r="AA856" s="405"/>
    </row>
    <row r="857" spans="4:27" ht="15.75" customHeight="1">
      <c r="D857" s="21"/>
      <c r="E857" s="21"/>
      <c r="T857" s="21"/>
      <c r="V857" s="405"/>
      <c r="AA857" s="405"/>
    </row>
    <row r="858" spans="4:27" ht="15.75" customHeight="1">
      <c r="D858" s="21"/>
      <c r="E858" s="21"/>
      <c r="T858" s="21"/>
      <c r="V858" s="405"/>
      <c r="AA858" s="405"/>
    </row>
    <row r="859" spans="4:27" ht="15.75" customHeight="1">
      <c r="D859" s="21"/>
      <c r="E859" s="21"/>
      <c r="T859" s="21"/>
      <c r="V859" s="405"/>
      <c r="AA859" s="405"/>
    </row>
    <row r="860" spans="4:27" ht="15.75" customHeight="1">
      <c r="D860" s="21"/>
      <c r="E860" s="21"/>
      <c r="T860" s="21"/>
      <c r="V860" s="405"/>
      <c r="AA860" s="405"/>
    </row>
    <row r="861" spans="4:27" ht="15.75" customHeight="1">
      <c r="D861" s="21"/>
      <c r="E861" s="21"/>
      <c r="T861" s="21"/>
      <c r="V861" s="405"/>
      <c r="AA861" s="405"/>
    </row>
    <row r="862" spans="4:27" ht="15.75" customHeight="1">
      <c r="D862" s="21"/>
      <c r="E862" s="21"/>
      <c r="T862" s="21"/>
      <c r="V862" s="405"/>
      <c r="AA862" s="405"/>
    </row>
    <row r="863" spans="4:27" ht="15.75" customHeight="1">
      <c r="D863" s="21"/>
      <c r="E863" s="21"/>
      <c r="T863" s="21"/>
      <c r="V863" s="405"/>
      <c r="AA863" s="405"/>
    </row>
    <row r="864" spans="4:27" ht="15.75" customHeight="1">
      <c r="D864" s="21"/>
      <c r="E864" s="21"/>
      <c r="T864" s="21"/>
      <c r="V864" s="405"/>
      <c r="AA864" s="405"/>
    </row>
    <row r="865" spans="4:27" ht="15.75" customHeight="1">
      <c r="D865" s="21"/>
      <c r="E865" s="21"/>
      <c r="T865" s="21"/>
      <c r="V865" s="405"/>
      <c r="AA865" s="405"/>
    </row>
    <row r="866" spans="4:27" ht="15.75" customHeight="1">
      <c r="D866" s="21"/>
      <c r="E866" s="21"/>
      <c r="T866" s="21"/>
      <c r="V866" s="405"/>
      <c r="AA866" s="405"/>
    </row>
    <row r="867" spans="4:27" ht="15.75" customHeight="1">
      <c r="D867" s="21"/>
      <c r="E867" s="21"/>
      <c r="T867" s="21"/>
      <c r="V867" s="405"/>
      <c r="AA867" s="405"/>
    </row>
    <row r="868" spans="4:27" ht="15.75" customHeight="1">
      <c r="D868" s="21"/>
      <c r="E868" s="21"/>
      <c r="T868" s="21"/>
      <c r="V868" s="405"/>
      <c r="AA868" s="405"/>
    </row>
    <row r="869" spans="4:27" ht="15.75" customHeight="1">
      <c r="D869" s="21"/>
      <c r="E869" s="21"/>
      <c r="T869" s="21"/>
      <c r="V869" s="405"/>
      <c r="AA869" s="405"/>
    </row>
    <row r="870" spans="4:27" ht="15.75" customHeight="1">
      <c r="D870" s="21"/>
      <c r="E870" s="21"/>
      <c r="T870" s="21"/>
      <c r="V870" s="405"/>
      <c r="AA870" s="405"/>
    </row>
    <row r="871" spans="4:27" ht="15.75" customHeight="1">
      <c r="D871" s="21"/>
      <c r="E871" s="21"/>
      <c r="T871" s="21"/>
      <c r="V871" s="405"/>
      <c r="AA871" s="405"/>
    </row>
    <row r="872" spans="4:27" ht="15.75" customHeight="1">
      <c r="D872" s="21"/>
      <c r="E872" s="21"/>
      <c r="T872" s="21"/>
      <c r="V872" s="405"/>
      <c r="AA872" s="405"/>
    </row>
    <row r="873" spans="4:27" ht="15.75" customHeight="1">
      <c r="D873" s="21"/>
      <c r="E873" s="21"/>
      <c r="T873" s="21"/>
      <c r="V873" s="405"/>
      <c r="AA873" s="405"/>
    </row>
    <row r="874" spans="4:27" ht="15.75" customHeight="1">
      <c r="D874" s="21"/>
      <c r="E874" s="21"/>
      <c r="T874" s="21"/>
      <c r="V874" s="405"/>
      <c r="AA874" s="405"/>
    </row>
    <row r="875" spans="4:27" ht="15.75" customHeight="1">
      <c r="D875" s="21"/>
      <c r="E875" s="21"/>
      <c r="T875" s="21"/>
      <c r="V875" s="405"/>
      <c r="AA875" s="405"/>
    </row>
    <row r="876" spans="4:27" ht="15.75" customHeight="1">
      <c r="D876" s="21"/>
      <c r="E876" s="21"/>
      <c r="T876" s="21"/>
      <c r="V876" s="405"/>
      <c r="AA876" s="405"/>
    </row>
    <row r="877" spans="4:27" ht="15.75" customHeight="1">
      <c r="D877" s="21"/>
      <c r="E877" s="21"/>
      <c r="T877" s="21"/>
      <c r="V877" s="405"/>
      <c r="AA877" s="405"/>
    </row>
    <row r="878" spans="4:27" ht="15.75" customHeight="1">
      <c r="D878" s="21"/>
      <c r="E878" s="21"/>
      <c r="T878" s="21"/>
      <c r="V878" s="405"/>
      <c r="AA878" s="405"/>
    </row>
    <row r="879" spans="4:27" ht="15.75" customHeight="1">
      <c r="D879" s="21"/>
      <c r="E879" s="21"/>
      <c r="T879" s="21"/>
      <c r="V879" s="405"/>
      <c r="AA879" s="405"/>
    </row>
    <row r="880" spans="4:27" ht="15.75" customHeight="1">
      <c r="D880" s="21"/>
      <c r="E880" s="21"/>
      <c r="T880" s="21"/>
      <c r="V880" s="405"/>
      <c r="AA880" s="405"/>
    </row>
    <row r="881" spans="4:27" ht="15.75" customHeight="1">
      <c r="D881" s="21"/>
      <c r="E881" s="21"/>
      <c r="T881" s="21"/>
      <c r="V881" s="405"/>
      <c r="AA881" s="405"/>
    </row>
    <row r="882" spans="4:27" ht="15.75" customHeight="1">
      <c r="D882" s="21"/>
      <c r="E882" s="21"/>
      <c r="T882" s="21"/>
      <c r="V882" s="405"/>
      <c r="AA882" s="405"/>
    </row>
    <row r="883" spans="4:27" ht="15.75" customHeight="1">
      <c r="D883" s="21"/>
      <c r="E883" s="21"/>
      <c r="T883" s="21"/>
      <c r="V883" s="405"/>
      <c r="AA883" s="405"/>
    </row>
    <row r="884" spans="4:27" ht="15.75" customHeight="1">
      <c r="D884" s="21"/>
      <c r="E884" s="21"/>
      <c r="T884" s="21"/>
      <c r="V884" s="405"/>
      <c r="AA884" s="405"/>
    </row>
    <row r="885" spans="4:27" ht="15.75" customHeight="1">
      <c r="D885" s="21"/>
      <c r="E885" s="21"/>
      <c r="T885" s="21"/>
      <c r="V885" s="405"/>
      <c r="AA885" s="405"/>
    </row>
    <row r="886" spans="4:27" ht="15.75" customHeight="1">
      <c r="D886" s="21"/>
      <c r="E886" s="21"/>
      <c r="T886" s="21"/>
      <c r="V886" s="405"/>
      <c r="AA886" s="405"/>
    </row>
    <row r="887" spans="4:27" ht="15.75" customHeight="1">
      <c r="D887" s="21"/>
      <c r="E887" s="21"/>
      <c r="T887" s="21"/>
      <c r="V887" s="405"/>
      <c r="AA887" s="405"/>
    </row>
    <row r="888" spans="4:27" ht="15.75" customHeight="1">
      <c r="D888" s="21"/>
      <c r="E888" s="21"/>
      <c r="T888" s="21"/>
      <c r="V888" s="405"/>
      <c r="AA888" s="405"/>
    </row>
    <row r="889" spans="4:27" ht="15.75" customHeight="1">
      <c r="D889" s="21"/>
      <c r="E889" s="21"/>
      <c r="T889" s="21"/>
      <c r="V889" s="405"/>
      <c r="AA889" s="405"/>
    </row>
    <row r="890" spans="4:27" ht="15.75" customHeight="1">
      <c r="D890" s="21"/>
      <c r="E890" s="21"/>
      <c r="T890" s="21"/>
      <c r="V890" s="405"/>
      <c r="AA890" s="405"/>
    </row>
    <row r="891" spans="4:27" ht="15.75" customHeight="1">
      <c r="D891" s="21"/>
      <c r="E891" s="21"/>
      <c r="T891" s="21"/>
      <c r="V891" s="405"/>
      <c r="AA891" s="405"/>
    </row>
    <row r="892" spans="4:27" ht="15.75" customHeight="1">
      <c r="D892" s="21"/>
      <c r="E892" s="21"/>
      <c r="T892" s="21"/>
      <c r="V892" s="405"/>
      <c r="AA892" s="405"/>
    </row>
    <row r="893" spans="4:27" ht="15.75" customHeight="1">
      <c r="D893" s="21"/>
      <c r="E893" s="21"/>
      <c r="T893" s="21"/>
      <c r="V893" s="405"/>
      <c r="AA893" s="405"/>
    </row>
    <row r="894" spans="4:27" ht="15.75" customHeight="1">
      <c r="D894" s="21"/>
      <c r="E894" s="21"/>
      <c r="T894" s="21"/>
      <c r="V894" s="405"/>
      <c r="AA894" s="405"/>
    </row>
    <row r="895" spans="4:27" ht="15.75" customHeight="1">
      <c r="D895" s="21"/>
      <c r="E895" s="21"/>
      <c r="T895" s="21"/>
      <c r="V895" s="405"/>
      <c r="AA895" s="405"/>
    </row>
    <row r="896" spans="4:27" ht="15.75" customHeight="1">
      <c r="D896" s="21"/>
      <c r="E896" s="21"/>
      <c r="T896" s="21"/>
      <c r="V896" s="405"/>
      <c r="AA896" s="405"/>
    </row>
    <row r="897" spans="4:27" ht="15.75" customHeight="1">
      <c r="D897" s="21"/>
      <c r="E897" s="21"/>
      <c r="T897" s="21"/>
      <c r="V897" s="405"/>
      <c r="AA897" s="405"/>
    </row>
    <row r="898" spans="4:27" ht="15.75" customHeight="1">
      <c r="D898" s="21"/>
      <c r="E898" s="21"/>
      <c r="T898" s="21"/>
      <c r="V898" s="405"/>
      <c r="AA898" s="405"/>
    </row>
    <row r="899" spans="4:27" ht="15.75" customHeight="1">
      <c r="D899" s="21"/>
      <c r="E899" s="21"/>
      <c r="T899" s="21"/>
      <c r="V899" s="405"/>
      <c r="AA899" s="405"/>
    </row>
    <row r="900" spans="4:27" ht="15.75" customHeight="1">
      <c r="D900" s="21"/>
      <c r="E900" s="21"/>
      <c r="T900" s="21"/>
      <c r="V900" s="405"/>
      <c r="AA900" s="405"/>
    </row>
    <row r="901" spans="4:27" ht="15.75" customHeight="1">
      <c r="D901" s="21"/>
      <c r="E901" s="21"/>
      <c r="T901" s="21"/>
      <c r="V901" s="405"/>
      <c r="AA901" s="405"/>
    </row>
    <row r="902" spans="4:27" ht="15.75" customHeight="1">
      <c r="D902" s="21"/>
      <c r="E902" s="21"/>
      <c r="T902" s="21"/>
      <c r="V902" s="405"/>
      <c r="AA902" s="405"/>
    </row>
    <row r="903" spans="4:27" ht="15.75" customHeight="1">
      <c r="D903" s="21"/>
      <c r="E903" s="21"/>
      <c r="T903" s="21"/>
      <c r="V903" s="405"/>
      <c r="AA903" s="405"/>
    </row>
    <row r="904" spans="4:27" ht="15.75" customHeight="1">
      <c r="D904" s="21"/>
      <c r="E904" s="21"/>
      <c r="T904" s="21"/>
      <c r="V904" s="405"/>
      <c r="AA904" s="405"/>
    </row>
    <row r="905" spans="4:27" ht="15.75" customHeight="1">
      <c r="D905" s="21"/>
      <c r="E905" s="21"/>
      <c r="T905" s="21"/>
      <c r="V905" s="405"/>
      <c r="AA905" s="405"/>
    </row>
    <row r="906" spans="4:27" ht="15.75" customHeight="1">
      <c r="D906" s="21"/>
      <c r="E906" s="21"/>
      <c r="T906" s="21"/>
      <c r="V906" s="405"/>
      <c r="AA906" s="405"/>
    </row>
    <row r="907" spans="4:27" ht="15.75" customHeight="1">
      <c r="D907" s="21"/>
      <c r="E907" s="21"/>
      <c r="T907" s="21"/>
      <c r="V907" s="405"/>
      <c r="AA907" s="405"/>
    </row>
    <row r="908" spans="4:27" ht="15.75" customHeight="1">
      <c r="D908" s="21"/>
      <c r="E908" s="21"/>
      <c r="T908" s="21"/>
      <c r="V908" s="405"/>
      <c r="AA908" s="405"/>
    </row>
    <row r="909" spans="4:27" ht="15.75" customHeight="1">
      <c r="D909" s="21"/>
      <c r="E909" s="21"/>
      <c r="T909" s="21"/>
      <c r="V909" s="405"/>
      <c r="AA909" s="405"/>
    </row>
    <row r="910" spans="4:27" ht="15.75" customHeight="1">
      <c r="D910" s="21"/>
      <c r="E910" s="21"/>
      <c r="T910" s="21"/>
      <c r="V910" s="405"/>
      <c r="AA910" s="405"/>
    </row>
    <row r="911" spans="4:27" ht="15.75" customHeight="1">
      <c r="D911" s="21"/>
      <c r="E911" s="21"/>
      <c r="T911" s="21"/>
      <c r="V911" s="405"/>
      <c r="AA911" s="405"/>
    </row>
    <row r="912" spans="4:27" ht="15.75" customHeight="1">
      <c r="D912" s="21"/>
      <c r="E912" s="21"/>
      <c r="T912" s="21"/>
      <c r="V912" s="405"/>
      <c r="AA912" s="405"/>
    </row>
    <row r="913" spans="4:27" ht="15.75" customHeight="1">
      <c r="D913" s="21"/>
      <c r="E913" s="21"/>
      <c r="T913" s="21"/>
      <c r="V913" s="405"/>
      <c r="AA913" s="405"/>
    </row>
    <row r="914" spans="4:27" ht="15.75" customHeight="1">
      <c r="D914" s="21"/>
      <c r="E914" s="21"/>
      <c r="T914" s="21"/>
      <c r="V914" s="405"/>
      <c r="AA914" s="405"/>
    </row>
    <row r="915" spans="4:27" ht="15.75" customHeight="1">
      <c r="D915" s="21"/>
      <c r="E915" s="21"/>
      <c r="T915" s="21"/>
      <c r="V915" s="405"/>
      <c r="AA915" s="405"/>
    </row>
    <row r="916" spans="4:27" ht="15.75" customHeight="1">
      <c r="D916" s="21"/>
      <c r="E916" s="21"/>
      <c r="T916" s="21"/>
      <c r="V916" s="405"/>
      <c r="AA916" s="405"/>
    </row>
    <row r="917" spans="4:27" ht="15.75" customHeight="1">
      <c r="D917" s="21"/>
      <c r="E917" s="21"/>
      <c r="T917" s="21"/>
      <c r="V917" s="405"/>
      <c r="AA917" s="405"/>
    </row>
    <row r="918" spans="4:27" ht="15.75" customHeight="1">
      <c r="D918" s="21"/>
      <c r="E918" s="21"/>
      <c r="T918" s="21"/>
      <c r="V918" s="405"/>
      <c r="AA918" s="405"/>
    </row>
    <row r="919" spans="4:27" ht="15.75" customHeight="1">
      <c r="D919" s="21"/>
      <c r="E919" s="21"/>
      <c r="T919" s="21"/>
      <c r="V919" s="405"/>
      <c r="AA919" s="405"/>
    </row>
    <row r="920" spans="4:27" ht="15.75" customHeight="1">
      <c r="D920" s="21"/>
      <c r="E920" s="21"/>
      <c r="T920" s="21"/>
      <c r="V920" s="405"/>
      <c r="AA920" s="405"/>
    </row>
    <row r="921" spans="4:27" ht="15.75" customHeight="1">
      <c r="D921" s="21"/>
      <c r="E921" s="21"/>
      <c r="T921" s="21"/>
      <c r="V921" s="405"/>
      <c r="AA921" s="405"/>
    </row>
    <row r="922" spans="4:27" ht="15.75" customHeight="1">
      <c r="D922" s="21"/>
      <c r="E922" s="21"/>
      <c r="T922" s="21"/>
      <c r="V922" s="405"/>
      <c r="AA922" s="405"/>
    </row>
    <row r="923" spans="4:27" ht="15.75" customHeight="1">
      <c r="D923" s="21"/>
      <c r="E923" s="21"/>
      <c r="T923" s="21"/>
      <c r="V923" s="405"/>
      <c r="AA923" s="405"/>
    </row>
    <row r="924" spans="4:27" ht="15.75" customHeight="1">
      <c r="D924" s="21"/>
      <c r="E924" s="21"/>
      <c r="T924" s="21"/>
      <c r="V924" s="405"/>
      <c r="AA924" s="405"/>
    </row>
    <row r="925" spans="4:27" ht="15.75" customHeight="1">
      <c r="D925" s="21"/>
      <c r="E925" s="21"/>
      <c r="T925" s="21"/>
      <c r="V925" s="405"/>
      <c r="AA925" s="405"/>
    </row>
    <row r="926" spans="4:27" ht="15.75" customHeight="1">
      <c r="D926" s="21"/>
      <c r="E926" s="21"/>
      <c r="T926" s="21"/>
      <c r="V926" s="405"/>
      <c r="AA926" s="405"/>
    </row>
    <row r="927" spans="4:27" ht="15.75" customHeight="1">
      <c r="D927" s="21"/>
      <c r="E927" s="21"/>
      <c r="T927" s="21"/>
      <c r="V927" s="405"/>
      <c r="AA927" s="405"/>
    </row>
    <row r="928" spans="4:27" ht="15.75" customHeight="1">
      <c r="D928" s="21"/>
      <c r="E928" s="21"/>
      <c r="T928" s="21"/>
      <c r="V928" s="405"/>
      <c r="AA928" s="405"/>
    </row>
    <row r="929" spans="4:27" ht="15.75" customHeight="1">
      <c r="D929" s="21"/>
      <c r="E929" s="21"/>
      <c r="T929" s="21"/>
      <c r="V929" s="405"/>
      <c r="AA929" s="405"/>
    </row>
    <row r="930" spans="4:27" ht="15.75" customHeight="1">
      <c r="D930" s="21"/>
      <c r="E930" s="21"/>
      <c r="T930" s="21"/>
      <c r="V930" s="405"/>
      <c r="AA930" s="405"/>
    </row>
    <row r="931" spans="4:27" ht="15.75" customHeight="1">
      <c r="D931" s="21"/>
      <c r="E931" s="21"/>
      <c r="T931" s="21"/>
      <c r="V931" s="405"/>
      <c r="AA931" s="405"/>
    </row>
    <row r="932" spans="4:27" ht="15.75" customHeight="1">
      <c r="D932" s="21"/>
      <c r="E932" s="21"/>
      <c r="T932" s="21"/>
      <c r="V932" s="405"/>
      <c r="AA932" s="405"/>
    </row>
    <row r="933" spans="4:27" ht="15.75" customHeight="1">
      <c r="D933" s="21"/>
      <c r="E933" s="21"/>
      <c r="T933" s="21"/>
      <c r="V933" s="405"/>
      <c r="AA933" s="405"/>
    </row>
    <row r="934" spans="4:27" ht="15.75" customHeight="1">
      <c r="D934" s="21"/>
      <c r="E934" s="21"/>
      <c r="T934" s="21"/>
      <c r="V934" s="405"/>
      <c r="AA934" s="405"/>
    </row>
    <row r="935" spans="4:27" ht="15.75" customHeight="1">
      <c r="D935" s="21"/>
      <c r="E935" s="21"/>
      <c r="T935" s="21"/>
      <c r="V935" s="405"/>
      <c r="AA935" s="405"/>
    </row>
    <row r="936" spans="4:27" ht="15.75" customHeight="1">
      <c r="D936" s="21"/>
      <c r="E936" s="21"/>
      <c r="T936" s="21"/>
      <c r="V936" s="405"/>
      <c r="AA936" s="405"/>
    </row>
    <row r="937" spans="4:27" ht="15.75" customHeight="1">
      <c r="D937" s="21"/>
      <c r="E937" s="21"/>
      <c r="T937" s="21"/>
      <c r="V937" s="405"/>
      <c r="AA937" s="405"/>
    </row>
    <row r="938" spans="4:27" ht="15.75" customHeight="1">
      <c r="D938" s="21"/>
      <c r="E938" s="21"/>
      <c r="T938" s="21"/>
      <c r="V938" s="405"/>
      <c r="AA938" s="405"/>
    </row>
    <row r="939" spans="4:27" ht="15.75" customHeight="1">
      <c r="D939" s="21"/>
      <c r="E939" s="21"/>
      <c r="T939" s="21"/>
      <c r="V939" s="405"/>
      <c r="AA939" s="405"/>
    </row>
    <row r="940" spans="4:27" ht="15.75" customHeight="1">
      <c r="D940" s="21"/>
      <c r="E940" s="21"/>
      <c r="T940" s="21"/>
      <c r="V940" s="405"/>
      <c r="AA940" s="405"/>
    </row>
    <row r="941" spans="4:27" ht="15.75" customHeight="1">
      <c r="D941" s="21"/>
      <c r="E941" s="21"/>
      <c r="T941" s="21"/>
      <c r="V941" s="405"/>
      <c r="AA941" s="405"/>
    </row>
    <row r="942" spans="4:27" ht="15.75" customHeight="1">
      <c r="D942" s="21"/>
      <c r="E942" s="21"/>
      <c r="T942" s="21"/>
      <c r="V942" s="405"/>
      <c r="AA942" s="405"/>
    </row>
    <row r="943" spans="4:27" ht="15.75" customHeight="1">
      <c r="D943" s="21"/>
      <c r="E943" s="21"/>
      <c r="T943" s="21"/>
      <c r="V943" s="405"/>
      <c r="AA943" s="405"/>
    </row>
    <row r="944" spans="4:27" ht="15.75" customHeight="1">
      <c r="D944" s="21"/>
      <c r="E944" s="21"/>
      <c r="T944" s="21"/>
      <c r="V944" s="405"/>
      <c r="AA944" s="405"/>
    </row>
    <row r="945" spans="4:27" ht="15.75" customHeight="1">
      <c r="D945" s="21"/>
      <c r="E945" s="21"/>
      <c r="T945" s="21"/>
      <c r="V945" s="405"/>
      <c r="AA945" s="405"/>
    </row>
    <row r="946" spans="4:27" ht="15.75" customHeight="1">
      <c r="D946" s="21"/>
      <c r="E946" s="21"/>
      <c r="T946" s="21"/>
      <c r="V946" s="405"/>
      <c r="AA946" s="405"/>
    </row>
    <row r="947" spans="4:27" ht="15.75" customHeight="1">
      <c r="D947" s="21"/>
      <c r="E947" s="21"/>
      <c r="T947" s="21"/>
      <c r="V947" s="405"/>
      <c r="AA947" s="405"/>
    </row>
    <row r="948" spans="4:27" ht="15.75" customHeight="1">
      <c r="D948" s="21"/>
      <c r="E948" s="21"/>
      <c r="T948" s="21"/>
      <c r="V948" s="405"/>
      <c r="AA948" s="405"/>
    </row>
    <row r="949" spans="4:27" ht="15.75" customHeight="1">
      <c r="D949" s="21"/>
      <c r="E949" s="21"/>
      <c r="T949" s="21"/>
      <c r="V949" s="405"/>
      <c r="AA949" s="405"/>
    </row>
    <row r="950" spans="4:27" ht="15.75" customHeight="1">
      <c r="D950" s="21"/>
      <c r="E950" s="21"/>
      <c r="T950" s="21"/>
      <c r="V950" s="405"/>
      <c r="AA950" s="405"/>
    </row>
    <row r="951" spans="4:27" ht="15.75" customHeight="1">
      <c r="D951" s="21"/>
      <c r="E951" s="21"/>
      <c r="T951" s="21"/>
      <c r="V951" s="405"/>
      <c r="AA951" s="405"/>
    </row>
    <row r="952" spans="4:27" ht="15.75" customHeight="1">
      <c r="D952" s="21"/>
      <c r="E952" s="21"/>
      <c r="T952" s="21"/>
      <c r="V952" s="405"/>
      <c r="AA952" s="405"/>
    </row>
    <row r="953" spans="4:27" ht="15.75" customHeight="1">
      <c r="D953" s="21"/>
      <c r="E953" s="21"/>
      <c r="T953" s="21"/>
      <c r="V953" s="405"/>
      <c r="AA953" s="405"/>
    </row>
    <row r="954" spans="4:27" ht="15.75" customHeight="1">
      <c r="D954" s="21"/>
      <c r="E954" s="21"/>
      <c r="T954" s="21"/>
      <c r="V954" s="405"/>
      <c r="AA954" s="405"/>
    </row>
    <row r="955" spans="4:27" ht="15.75" customHeight="1">
      <c r="D955" s="21"/>
      <c r="E955" s="21"/>
      <c r="T955" s="21"/>
      <c r="V955" s="405"/>
      <c r="AA955" s="405"/>
    </row>
    <row r="956" spans="4:27" ht="15.75" customHeight="1">
      <c r="D956" s="21"/>
      <c r="E956" s="21"/>
      <c r="T956" s="21"/>
      <c r="V956" s="405"/>
      <c r="AA956" s="405"/>
    </row>
    <row r="957" spans="4:27" ht="15.75" customHeight="1">
      <c r="D957" s="21"/>
      <c r="E957" s="21"/>
      <c r="T957" s="21"/>
      <c r="V957" s="405"/>
      <c r="AA957" s="405"/>
    </row>
    <row r="958" spans="4:27" ht="15.75" customHeight="1">
      <c r="D958" s="21"/>
      <c r="E958" s="21"/>
      <c r="T958" s="21"/>
      <c r="V958" s="405"/>
      <c r="AA958" s="405"/>
    </row>
    <row r="959" spans="4:27" ht="15.75" customHeight="1">
      <c r="D959" s="21"/>
      <c r="E959" s="21"/>
      <c r="T959" s="21"/>
      <c r="V959" s="405"/>
      <c r="AA959" s="405"/>
    </row>
    <row r="960" spans="4:27" ht="15.75" customHeight="1">
      <c r="D960" s="21"/>
      <c r="E960" s="21"/>
      <c r="T960" s="21"/>
      <c r="V960" s="405"/>
      <c r="AA960" s="405"/>
    </row>
    <row r="961" spans="4:27" ht="15.75" customHeight="1">
      <c r="D961" s="21"/>
      <c r="E961" s="21"/>
      <c r="T961" s="21"/>
      <c r="V961" s="405"/>
      <c r="AA961" s="405"/>
    </row>
    <row r="962" spans="4:27" ht="15.75" customHeight="1">
      <c r="D962" s="21"/>
      <c r="E962" s="21"/>
      <c r="T962" s="21"/>
      <c r="V962" s="405"/>
      <c r="AA962" s="405"/>
    </row>
    <row r="963" spans="4:27" ht="15.75" customHeight="1">
      <c r="D963" s="21"/>
      <c r="E963" s="21"/>
      <c r="T963" s="21"/>
      <c r="V963" s="405"/>
      <c r="AA963" s="405"/>
    </row>
    <row r="964" spans="4:27" ht="15.75" customHeight="1">
      <c r="D964" s="21"/>
      <c r="E964" s="21"/>
      <c r="T964" s="21"/>
      <c r="V964" s="405"/>
      <c r="AA964" s="405"/>
    </row>
    <row r="965" spans="4:27" ht="15.75" customHeight="1">
      <c r="D965" s="21"/>
      <c r="E965" s="21"/>
      <c r="T965" s="21"/>
      <c r="V965" s="405"/>
      <c r="AA965" s="405"/>
    </row>
    <row r="966" spans="4:27" ht="15.75" customHeight="1">
      <c r="D966" s="21"/>
      <c r="E966" s="21"/>
      <c r="T966" s="21"/>
      <c r="V966" s="405"/>
      <c r="AA966" s="405"/>
    </row>
    <row r="967" spans="4:27" ht="15.75" customHeight="1">
      <c r="D967" s="21"/>
      <c r="E967" s="21"/>
      <c r="T967" s="21"/>
      <c r="V967" s="405"/>
      <c r="AA967" s="405"/>
    </row>
    <row r="968" spans="4:27" ht="15.75" customHeight="1">
      <c r="D968" s="21"/>
      <c r="E968" s="21"/>
      <c r="T968" s="21"/>
      <c r="V968" s="405"/>
      <c r="AA968" s="405"/>
    </row>
    <row r="969" spans="4:27" ht="15.75" customHeight="1">
      <c r="D969" s="21"/>
      <c r="E969" s="21"/>
      <c r="T969" s="21"/>
      <c r="V969" s="405"/>
      <c r="AA969" s="405"/>
    </row>
    <row r="970" spans="4:27" ht="15.75" customHeight="1">
      <c r="D970" s="21"/>
      <c r="E970" s="21"/>
      <c r="T970" s="21"/>
      <c r="V970" s="405"/>
      <c r="AA970" s="405"/>
    </row>
    <row r="971" spans="4:27" ht="15.75" customHeight="1">
      <c r="D971" s="21"/>
      <c r="E971" s="21"/>
      <c r="T971" s="21"/>
      <c r="V971" s="405"/>
      <c r="AA971" s="405"/>
    </row>
    <row r="972" spans="4:27" ht="15.75" customHeight="1">
      <c r="D972" s="21"/>
      <c r="E972" s="21"/>
      <c r="T972" s="21"/>
      <c r="V972" s="405"/>
      <c r="AA972" s="405"/>
    </row>
    <row r="973" spans="4:27" ht="15.75" customHeight="1">
      <c r="D973" s="21"/>
      <c r="E973" s="21"/>
      <c r="T973" s="21"/>
      <c r="V973" s="405"/>
      <c r="AA973" s="405"/>
    </row>
    <row r="974" spans="4:27" ht="15.75" customHeight="1">
      <c r="D974" s="21"/>
      <c r="E974" s="21"/>
      <c r="T974" s="21"/>
      <c r="V974" s="405"/>
      <c r="AA974" s="405"/>
    </row>
    <row r="975" spans="4:27" ht="15.75" customHeight="1">
      <c r="D975" s="21"/>
      <c r="E975" s="21"/>
      <c r="T975" s="21"/>
      <c r="V975" s="405"/>
      <c r="AA975" s="405"/>
    </row>
    <row r="976" spans="4:27" ht="15.75" customHeight="1">
      <c r="D976" s="21"/>
      <c r="E976" s="21"/>
      <c r="T976" s="21"/>
      <c r="V976" s="405"/>
      <c r="AA976" s="405"/>
    </row>
    <row r="977" spans="4:27" ht="15.75" customHeight="1">
      <c r="D977" s="21"/>
      <c r="E977" s="21"/>
      <c r="T977" s="21"/>
      <c r="V977" s="405"/>
      <c r="AA977" s="405"/>
    </row>
    <row r="978" spans="4:27" ht="15.75" customHeight="1">
      <c r="D978" s="21"/>
      <c r="E978" s="21"/>
      <c r="T978" s="21"/>
      <c r="V978" s="405"/>
      <c r="AA978" s="405"/>
    </row>
    <row r="979" spans="4:27" ht="15.75" customHeight="1">
      <c r="D979" s="21"/>
      <c r="E979" s="21"/>
      <c r="T979" s="21"/>
      <c r="V979" s="405"/>
      <c r="AA979" s="405"/>
    </row>
    <row r="980" spans="4:27" ht="15.75" customHeight="1">
      <c r="D980" s="21"/>
      <c r="E980" s="21"/>
      <c r="T980" s="21"/>
      <c r="V980" s="405"/>
      <c r="AA980" s="405"/>
    </row>
    <row r="981" spans="4:27" ht="15.75" customHeight="1">
      <c r="D981" s="21"/>
      <c r="E981" s="21"/>
      <c r="T981" s="21"/>
      <c r="V981" s="405"/>
      <c r="AA981" s="405"/>
    </row>
    <row r="982" spans="4:27" ht="15.75" customHeight="1">
      <c r="D982" s="21"/>
      <c r="E982" s="21"/>
      <c r="T982" s="21"/>
      <c r="V982" s="405"/>
      <c r="AA982" s="405"/>
    </row>
    <row r="983" spans="4:27" ht="15.75" customHeight="1">
      <c r="D983" s="21"/>
      <c r="E983" s="21"/>
      <c r="T983" s="21"/>
      <c r="V983" s="405"/>
      <c r="AA983" s="405"/>
    </row>
    <row r="984" spans="4:27" ht="15.75" customHeight="1">
      <c r="D984" s="21"/>
      <c r="E984" s="21"/>
      <c r="T984" s="21"/>
      <c r="V984" s="405"/>
      <c r="AA984" s="405"/>
    </row>
    <row r="985" spans="4:27" ht="15.75" customHeight="1">
      <c r="D985" s="21"/>
      <c r="E985" s="21"/>
      <c r="T985" s="21"/>
      <c r="V985" s="405"/>
      <c r="AA985" s="405"/>
    </row>
    <row r="986" spans="4:27" ht="15.75" customHeight="1">
      <c r="D986" s="21"/>
      <c r="E986" s="21"/>
      <c r="T986" s="21"/>
      <c r="V986" s="405"/>
      <c r="AA986" s="405"/>
    </row>
    <row r="987" spans="4:27" ht="15.75" customHeight="1">
      <c r="D987" s="21"/>
      <c r="E987" s="21"/>
      <c r="T987" s="21"/>
      <c r="V987" s="405"/>
      <c r="AA987" s="405"/>
    </row>
    <row r="988" spans="4:27" ht="15.75" customHeight="1">
      <c r="D988" s="21"/>
      <c r="E988" s="21"/>
      <c r="T988" s="21"/>
      <c r="V988" s="405"/>
      <c r="AA988" s="405"/>
    </row>
    <row r="989" spans="4:27" ht="15.75" customHeight="1">
      <c r="D989" s="21"/>
      <c r="E989" s="21"/>
      <c r="T989" s="21"/>
      <c r="V989" s="405"/>
      <c r="AA989" s="405"/>
    </row>
    <row r="990" spans="4:27" ht="15.75" customHeight="1">
      <c r="D990" s="21"/>
      <c r="E990" s="21"/>
      <c r="T990" s="21"/>
      <c r="V990" s="405"/>
      <c r="AA990" s="405"/>
    </row>
    <row r="991" spans="4:27" ht="15.75" customHeight="1">
      <c r="D991" s="21"/>
      <c r="E991" s="21"/>
      <c r="T991" s="21"/>
      <c r="V991" s="405"/>
      <c r="AA991" s="405"/>
    </row>
    <row r="992" spans="4:27" ht="15.75" customHeight="1">
      <c r="D992" s="21"/>
      <c r="E992" s="21"/>
      <c r="T992" s="21"/>
      <c r="V992" s="405"/>
      <c r="AA992" s="405"/>
    </row>
    <row r="993" spans="4:27" ht="15.75" customHeight="1">
      <c r="D993" s="21"/>
      <c r="E993" s="21"/>
      <c r="T993" s="21"/>
      <c r="V993" s="405"/>
      <c r="AA993" s="405"/>
    </row>
    <row r="994" spans="4:27" ht="15.75" customHeight="1">
      <c r="D994" s="21"/>
      <c r="E994" s="21"/>
      <c r="T994" s="21"/>
      <c r="V994" s="405"/>
      <c r="AA994" s="405"/>
    </row>
    <row r="995" spans="4:27" ht="15.75" customHeight="1">
      <c r="D995" s="21"/>
      <c r="E995" s="21"/>
      <c r="T995" s="21"/>
      <c r="V995" s="405"/>
      <c r="AA995" s="405"/>
    </row>
    <row r="996" spans="4:27" ht="15.75" customHeight="1">
      <c r="D996" s="21"/>
      <c r="E996" s="21"/>
      <c r="T996" s="21"/>
      <c r="V996" s="405"/>
      <c r="AA996" s="405"/>
    </row>
    <row r="997" spans="4:27" ht="15.75" customHeight="1">
      <c r="D997" s="21"/>
      <c r="E997" s="21"/>
      <c r="T997" s="21"/>
      <c r="V997" s="405"/>
      <c r="AA997" s="405"/>
    </row>
    <row r="998" spans="4:27" ht="15.75" customHeight="1">
      <c r="D998" s="21"/>
      <c r="E998" s="21"/>
      <c r="T998" s="21"/>
      <c r="V998" s="405"/>
      <c r="AA998" s="405"/>
    </row>
    <row r="999" spans="4:27" ht="15.75" customHeight="1">
      <c r="D999" s="21"/>
      <c r="E999" s="21"/>
      <c r="T999" s="21"/>
      <c r="V999" s="405"/>
      <c r="AA999" s="405"/>
    </row>
    <row r="1000" spans="4:27" ht="15.75" customHeight="1">
      <c r="D1000" s="21"/>
      <c r="E1000" s="21"/>
      <c r="T1000" s="21"/>
      <c r="V1000" s="405"/>
      <c r="AA1000" s="405"/>
    </row>
  </sheetData>
  <mergeCells count="26"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  <mergeCell ref="S64:V64"/>
    <mergeCell ref="M114:N115"/>
    <mergeCell ref="M123:N124"/>
    <mergeCell ref="B127:C127"/>
    <mergeCell ref="X3:AA3"/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97"/>
  <sheetViews>
    <sheetView workbookViewId="0"/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27" width="8.7109375" customWidth="1"/>
  </cols>
  <sheetData>
    <row r="2" spans="2:6">
      <c r="B2" s="1" t="s">
        <v>830</v>
      </c>
    </row>
    <row r="3" spans="2:6">
      <c r="C3" s="1" t="s">
        <v>831</v>
      </c>
      <c r="D3" s="1" t="s">
        <v>752</v>
      </c>
      <c r="E3" s="1" t="s">
        <v>753</v>
      </c>
      <c r="F3" s="1" t="s">
        <v>832</v>
      </c>
    </row>
    <row r="4" spans="2:6">
      <c r="B4" s="1" t="s">
        <v>188</v>
      </c>
      <c r="C4" s="480">
        <f>'Mar2022'!E190</f>
        <v>2379653.64</v>
      </c>
      <c r="D4" s="481">
        <f>1993420+208189.05</f>
        <v>2201609.0499999998</v>
      </c>
      <c r="E4" s="481">
        <f>1349568.07+123668.19</f>
        <v>1473236.26</v>
      </c>
      <c r="F4" s="482">
        <f>D4-E4+84520.86</f>
        <v>812893.64999999979</v>
      </c>
    </row>
    <row r="5" spans="2:6">
      <c r="B5" s="1" t="s">
        <v>145</v>
      </c>
      <c r="C5" s="483">
        <f>'Mar2022'!F141</f>
        <v>90000</v>
      </c>
      <c r="D5" s="484">
        <f>'Mar2022'!AL191</f>
        <v>84032</v>
      </c>
      <c r="F5" s="484">
        <f t="shared" ref="F5:F7" si="0">D5-E5</f>
        <v>84032</v>
      </c>
    </row>
    <row r="6" spans="2:6">
      <c r="B6" s="1" t="s">
        <v>363</v>
      </c>
      <c r="C6" s="49">
        <v>649766.25</v>
      </c>
      <c r="D6" s="481">
        <v>487262</v>
      </c>
      <c r="E6" s="481">
        <v>487261.72</v>
      </c>
      <c r="F6" s="482">
        <f t="shared" si="0"/>
        <v>0.28000000002793968</v>
      </c>
    </row>
    <row r="7" spans="2:6">
      <c r="B7" s="1" t="s">
        <v>833</v>
      </c>
      <c r="C7" s="481">
        <v>70000</v>
      </c>
      <c r="D7" s="481">
        <v>208189.05</v>
      </c>
      <c r="E7" s="481">
        <v>123668.19</v>
      </c>
      <c r="F7" s="482">
        <f t="shared" si="0"/>
        <v>84520.859999999986</v>
      </c>
    </row>
    <row r="21" spans="2:9" ht="15.75" customHeight="1"/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>
      <c r="C28" s="1" t="s">
        <v>834</v>
      </c>
    </row>
    <row r="29" spans="2:9" ht="15.75" customHeight="1"/>
    <row r="30" spans="2:9" ht="15.75" customHeight="1">
      <c r="B30" s="485" t="s">
        <v>835</v>
      </c>
      <c r="C30" s="486"/>
      <c r="D30" s="486"/>
    </row>
    <row r="31" spans="2:9" ht="15.75" customHeight="1">
      <c r="B31" s="487" t="s">
        <v>836</v>
      </c>
      <c r="C31" s="488"/>
      <c r="D31" s="488">
        <v>16808</v>
      </c>
      <c r="I31" s="489"/>
    </row>
    <row r="32" spans="2:9" ht="15.75" customHeight="1">
      <c r="B32" s="487" t="s">
        <v>759</v>
      </c>
      <c r="C32" s="488"/>
      <c r="D32" s="488">
        <v>243403</v>
      </c>
      <c r="I32" s="489"/>
    </row>
    <row r="33" spans="2:9" ht="15.75" customHeight="1">
      <c r="B33" s="487" t="s">
        <v>761</v>
      </c>
      <c r="C33" s="488"/>
      <c r="D33" s="488">
        <v>282858.71999999997</v>
      </c>
      <c r="I33" s="489"/>
    </row>
    <row r="34" spans="2:9" ht="15.75" customHeight="1">
      <c r="B34" s="487" t="s">
        <v>837</v>
      </c>
      <c r="C34" s="488"/>
      <c r="D34" s="488">
        <v>4906.54</v>
      </c>
      <c r="I34" s="489"/>
    </row>
    <row r="35" spans="2:9" ht="15.75" customHeight="1">
      <c r="B35" s="487" t="s">
        <v>838</v>
      </c>
      <c r="C35" s="488"/>
      <c r="D35" s="488">
        <v>54518.57</v>
      </c>
      <c r="I35" s="489"/>
    </row>
    <row r="36" spans="2:9" ht="15.75" customHeight="1">
      <c r="B36" s="487" t="s">
        <v>839</v>
      </c>
      <c r="C36" s="488"/>
      <c r="D36" s="488">
        <v>1160519.74</v>
      </c>
      <c r="I36" s="489"/>
    </row>
    <row r="37" spans="2:9" ht="15.75" customHeight="1">
      <c r="B37" s="487" t="s">
        <v>840</v>
      </c>
      <c r="C37" s="488"/>
      <c r="D37" s="488">
        <v>5873.76</v>
      </c>
      <c r="I37" s="489"/>
    </row>
    <row r="38" spans="2:9" ht="15.75" customHeight="1">
      <c r="B38" s="487" t="s">
        <v>841</v>
      </c>
      <c r="C38" s="488"/>
      <c r="D38" s="488">
        <v>100689.05</v>
      </c>
      <c r="I38" s="489"/>
    </row>
    <row r="39" spans="2:9" ht="15.75" customHeight="1">
      <c r="B39" s="487" t="s">
        <v>842</v>
      </c>
      <c r="C39" s="488"/>
      <c r="D39" s="488">
        <v>18072.599999999999</v>
      </c>
      <c r="I39" s="489"/>
    </row>
    <row r="40" spans="2:9" ht="15.75" customHeight="1">
      <c r="B40" s="487"/>
      <c r="C40" s="488"/>
      <c r="D40" s="488"/>
    </row>
    <row r="41" spans="2:9" ht="15.75" customHeight="1">
      <c r="B41" s="487"/>
      <c r="C41" s="488"/>
      <c r="D41" s="488"/>
    </row>
    <row r="42" spans="2:9" ht="15.75" customHeight="1"/>
    <row r="43" spans="2:9" ht="15.75" customHeight="1">
      <c r="B43" s="486"/>
      <c r="C43" s="486"/>
      <c r="D43" s="486"/>
    </row>
    <row r="44" spans="2:9" ht="15.75" customHeight="1"/>
    <row r="45" spans="2:9" ht="15.75" customHeight="1"/>
    <row r="46" spans="2:9" ht="15.75" customHeight="1"/>
    <row r="47" spans="2:9" ht="15.75" customHeight="1"/>
    <row r="48" spans="2:9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>
      <c r="B60" s="1" t="s">
        <v>843</v>
      </c>
    </row>
    <row r="61" spans="2:6" ht="15.75" customHeight="1">
      <c r="B61" s="1" t="s">
        <v>844</v>
      </c>
      <c r="D61" s="483">
        <f>'Mar2022'!J3</f>
        <v>2466010.4700000002</v>
      </c>
      <c r="E61" s="1" t="s">
        <v>844</v>
      </c>
      <c r="F61" s="483">
        <f>D61-F62</f>
        <v>1856394.87</v>
      </c>
    </row>
    <row r="62" spans="2:6" ht="15.75" customHeight="1">
      <c r="B62" s="1" t="s">
        <v>845</v>
      </c>
      <c r="D62" s="483">
        <f>'Mar2022'!Q3+3.6</f>
        <v>721262.50999999989</v>
      </c>
      <c r="E62" s="481" t="s">
        <v>832</v>
      </c>
      <c r="F62" s="481">
        <v>609615.6</v>
      </c>
    </row>
    <row r="63" spans="2:6" ht="15.75" customHeight="1">
      <c r="B63" s="1" t="s">
        <v>846</v>
      </c>
      <c r="D63" s="483">
        <f>'Mar2022'!K3</f>
        <v>16240</v>
      </c>
    </row>
    <row r="64" spans="2:6" ht="15.75" customHeight="1">
      <c r="B64" s="1" t="s">
        <v>832</v>
      </c>
      <c r="D64" s="483">
        <f>D61-D62-D63</f>
        <v>1728507.9600000004</v>
      </c>
    </row>
    <row r="65" spans="7:7" ht="15.75" customHeight="1">
      <c r="G65" s="490"/>
    </row>
    <row r="66" spans="7:7" ht="15.75" customHeight="1"/>
    <row r="67" spans="7:7" ht="15.75" customHeight="1"/>
    <row r="68" spans="7:7" ht="15.75" customHeight="1"/>
    <row r="69" spans="7:7" ht="15.75" customHeight="1"/>
    <row r="70" spans="7:7" ht="15.75" customHeight="1"/>
    <row r="71" spans="7:7" ht="15.75" customHeight="1"/>
    <row r="72" spans="7:7" ht="15.75" customHeight="1"/>
    <row r="73" spans="7:7" ht="15.75" customHeight="1"/>
    <row r="74" spans="7:7" ht="15.75" customHeight="1"/>
    <row r="75" spans="7:7" ht="15.75" customHeight="1"/>
    <row r="76" spans="7:7" ht="15.75" customHeight="1"/>
    <row r="77" spans="7:7" ht="15.75" customHeight="1"/>
    <row r="78" spans="7:7" ht="15.75" customHeight="1"/>
    <row r="79" spans="7:7" ht="15.75" customHeight="1"/>
    <row r="80" spans="7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>
      <c r="C93" s="491"/>
    </row>
    <row r="94" spans="3:3" ht="15.75" customHeight="1"/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10" width="14.42578125" customWidth="1"/>
    <col min="11" max="11" width="8.5703125" customWidth="1"/>
    <col min="12" max="13" width="14.42578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497" t="s">
        <v>52</v>
      </c>
      <c r="B2" s="498"/>
      <c r="C2" s="498"/>
      <c r="D2" s="498"/>
      <c r="E2" s="498"/>
      <c r="F2" s="498"/>
      <c r="G2" s="498"/>
      <c r="H2" s="499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500" t="s">
        <v>53</v>
      </c>
      <c r="B3" s="500" t="s">
        <v>54</v>
      </c>
      <c r="C3" s="502" t="s">
        <v>55</v>
      </c>
      <c r="D3" s="503"/>
      <c r="E3" s="503"/>
      <c r="F3" s="503"/>
      <c r="G3" s="503"/>
      <c r="H3" s="504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501"/>
      <c r="B4" s="501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505" t="s">
        <v>65</v>
      </c>
      <c r="B7" s="504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506" t="s">
        <v>72</v>
      </c>
      <c r="B14" s="504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37">
        <v>33904710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0"/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109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110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111</v>
      </c>
      <c r="B52" s="42" t="s">
        <v>112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113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114</v>
      </c>
      <c r="B54" s="42" t="s">
        <v>115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114</v>
      </c>
      <c r="B55" s="42" t="s">
        <v>116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114</v>
      </c>
      <c r="B56" s="42" t="s">
        <v>117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114</v>
      </c>
      <c r="B57" s="42" t="s">
        <v>118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114</v>
      </c>
      <c r="B58" s="42" t="s">
        <v>119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6" t="s">
        <v>120</v>
      </c>
      <c r="B59" s="46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121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122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123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124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125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126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127</v>
      </c>
      <c r="C66" s="39"/>
      <c r="D66" s="39"/>
      <c r="E66" s="39"/>
      <c r="F66" s="47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128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129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130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131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132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133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134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135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136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6" t="s">
        <v>137</v>
      </c>
      <c r="B76" s="46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138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139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140</v>
      </c>
      <c r="C79" s="39">
        <v>15000</v>
      </c>
      <c r="D79" s="40"/>
      <c r="E79" s="39"/>
      <c r="F79" s="39"/>
      <c r="G79" s="39"/>
      <c r="H79" s="39"/>
      <c r="I79" s="48" t="s">
        <v>141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139</v>
      </c>
      <c r="C80" s="39"/>
      <c r="D80" s="40"/>
      <c r="E80" s="39">
        <v>467964.47</v>
      </c>
      <c r="F80" s="39"/>
      <c r="G80" s="39"/>
      <c r="H80" s="39"/>
      <c r="I80" s="49">
        <v>649766.25</v>
      </c>
      <c r="J80" s="50" t="s">
        <v>142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143</v>
      </c>
      <c r="C81" s="39"/>
      <c r="D81" s="40"/>
      <c r="E81" s="39"/>
      <c r="F81" s="39">
        <v>116482.68</v>
      </c>
      <c r="G81" s="39"/>
      <c r="H81" s="39"/>
      <c r="I81" s="51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144</v>
      </c>
      <c r="C82" s="39"/>
      <c r="D82" s="40"/>
      <c r="E82" s="39">
        <v>216000</v>
      </c>
      <c r="F82" s="39"/>
      <c r="G82" s="39"/>
      <c r="H82" s="39"/>
      <c r="I82" s="52">
        <v>84032</v>
      </c>
      <c r="J82" s="50" t="s">
        <v>145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146</v>
      </c>
      <c r="C83" s="39"/>
      <c r="D83" s="40">
        <v>90000</v>
      </c>
      <c r="E83" s="39"/>
      <c r="F83" s="53"/>
      <c r="G83" s="53"/>
      <c r="H83" s="53"/>
      <c r="I83" s="54">
        <v>193192.78</v>
      </c>
      <c r="J83" s="50" t="s">
        <v>147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148</v>
      </c>
      <c r="C84" s="39"/>
      <c r="D84" s="40"/>
      <c r="E84" s="40"/>
      <c r="F84" s="40">
        <v>18000</v>
      </c>
      <c r="G84" s="40"/>
      <c r="H84" s="40"/>
      <c r="I84" s="54">
        <v>10474.1</v>
      </c>
      <c r="J84" s="50" t="s">
        <v>147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149</v>
      </c>
      <c r="C85" s="39"/>
      <c r="D85" s="39"/>
      <c r="E85" s="39"/>
      <c r="F85" s="39">
        <f>23296.54-F84</f>
        <v>5296.5400000000009</v>
      </c>
      <c r="G85" s="39"/>
      <c r="H85" s="39"/>
      <c r="I85" s="54">
        <v>4237.2</v>
      </c>
      <c r="J85" s="50" t="s">
        <v>147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150</v>
      </c>
      <c r="C86" s="39">
        <v>800</v>
      </c>
      <c r="D86" s="39"/>
      <c r="E86" s="39"/>
      <c r="F86" s="39"/>
      <c r="G86" s="39"/>
      <c r="H86" s="39"/>
      <c r="I86" s="55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151</v>
      </c>
      <c r="C87" s="40">
        <v>70000</v>
      </c>
      <c r="D87" s="40"/>
      <c r="E87" s="40"/>
      <c r="F87" s="47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152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153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154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6" t="s">
        <v>155</v>
      </c>
      <c r="B91" s="46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156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157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158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159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160</v>
      </c>
      <c r="C96" s="40">
        <v>6000</v>
      </c>
      <c r="D96" s="47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161</v>
      </c>
      <c r="B97" s="42" t="s">
        <v>162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163</v>
      </c>
      <c r="B98" s="42" t="s">
        <v>164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165</v>
      </c>
      <c r="B99" s="42" t="s">
        <v>166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6"/>
      <c r="B100" s="56"/>
      <c r="C100" s="57"/>
      <c r="D100" s="57"/>
      <c r="E100" s="57"/>
      <c r="F100" s="57"/>
      <c r="G100" s="57"/>
      <c r="H100" s="5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8"/>
      <c r="B101" s="58"/>
      <c r="C101" s="59"/>
      <c r="D101" s="59"/>
      <c r="E101" s="59"/>
      <c r="F101" s="59"/>
      <c r="G101" s="59"/>
      <c r="H101" s="59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8"/>
      <c r="B102" s="58"/>
      <c r="C102" s="59"/>
      <c r="D102" s="60"/>
      <c r="E102" s="59"/>
      <c r="F102" s="59"/>
      <c r="G102" s="59"/>
      <c r="H102" s="59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8"/>
      <c r="B103" s="58"/>
      <c r="C103" s="59"/>
      <c r="D103" s="59"/>
      <c r="E103" s="59"/>
      <c r="F103" s="59"/>
      <c r="G103" s="59"/>
      <c r="H103" s="59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8"/>
      <c r="B104" s="58"/>
      <c r="C104" s="59"/>
      <c r="D104" s="59"/>
      <c r="E104" s="59"/>
      <c r="F104" s="59"/>
      <c r="G104" s="59"/>
      <c r="H104" s="59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8"/>
      <c r="B105" s="58"/>
      <c r="C105" s="59"/>
      <c r="D105" s="59"/>
      <c r="E105" s="59"/>
      <c r="F105" s="59"/>
      <c r="G105" s="59"/>
      <c r="H105" s="59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8"/>
      <c r="B106" s="58"/>
      <c r="C106" s="59"/>
      <c r="D106" s="59"/>
      <c r="E106" s="59"/>
      <c r="F106" s="59"/>
      <c r="G106" s="59"/>
      <c r="H106" s="59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8"/>
      <c r="B107" s="58"/>
      <c r="C107" s="59"/>
      <c r="D107" s="59"/>
      <c r="E107" s="59"/>
      <c r="F107" s="59"/>
      <c r="G107" s="59"/>
      <c r="H107" s="59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8"/>
      <c r="B108" s="58"/>
      <c r="C108" s="59"/>
      <c r="D108" s="59"/>
      <c r="E108" s="59"/>
      <c r="F108" s="59"/>
      <c r="G108" s="59"/>
      <c r="H108" s="59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8"/>
      <c r="B109" s="58"/>
      <c r="C109" s="59"/>
      <c r="D109" s="59"/>
      <c r="E109" s="59"/>
      <c r="F109" s="59"/>
      <c r="G109" s="59"/>
      <c r="H109" s="59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8"/>
      <c r="B110" s="58"/>
      <c r="C110" s="59"/>
      <c r="D110" s="59"/>
      <c r="E110" s="59"/>
      <c r="F110" s="59"/>
      <c r="G110" s="59"/>
      <c r="H110" s="59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8"/>
      <c r="B111" s="58"/>
      <c r="C111" s="59"/>
      <c r="D111" s="59"/>
      <c r="E111" s="59"/>
      <c r="F111" s="59"/>
      <c r="G111" s="59"/>
      <c r="H111" s="59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8"/>
      <c r="B112" s="58"/>
      <c r="C112" s="59"/>
      <c r="D112" s="59"/>
      <c r="E112" s="59"/>
      <c r="F112" s="59"/>
      <c r="G112" s="59"/>
      <c r="H112" s="59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1"/>
      <c r="B1" s="62"/>
      <c r="C1" s="515" t="s">
        <v>167</v>
      </c>
      <c r="D1" s="509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07" t="s">
        <v>171</v>
      </c>
      <c r="Q1" s="508"/>
      <c r="R1" s="509"/>
      <c r="S1" s="518" t="s">
        <v>172</v>
      </c>
      <c r="T1" s="508"/>
      <c r="U1" s="509"/>
      <c r="V1" s="519" t="s">
        <v>173</v>
      </c>
      <c r="W1" s="508"/>
      <c r="X1" s="509"/>
      <c r="Y1" s="507" t="s">
        <v>174</v>
      </c>
      <c r="Z1" s="508"/>
      <c r="AA1" s="509"/>
      <c r="AB1" s="507" t="s">
        <v>175</v>
      </c>
      <c r="AC1" s="508"/>
      <c r="AD1" s="509"/>
      <c r="AE1" s="507" t="s">
        <v>176</v>
      </c>
      <c r="AF1" s="508"/>
      <c r="AG1" s="509"/>
      <c r="AH1" s="507" t="s">
        <v>177</v>
      </c>
      <c r="AI1" s="508"/>
      <c r="AJ1" s="509"/>
      <c r="AK1" s="507" t="s">
        <v>178</v>
      </c>
      <c r="AL1" s="508"/>
      <c r="AM1" s="509"/>
      <c r="AN1" s="507" t="s">
        <v>179</v>
      </c>
      <c r="AO1" s="508"/>
      <c r="AP1" s="509"/>
      <c r="AQ1" s="507" t="s">
        <v>180</v>
      </c>
      <c r="AR1" s="508"/>
      <c r="AS1" s="509"/>
      <c r="AT1" s="507" t="s">
        <v>181</v>
      </c>
      <c r="AU1" s="508"/>
      <c r="AV1" s="509"/>
      <c r="AW1" s="507" t="s">
        <v>182</v>
      </c>
      <c r="AX1" s="508"/>
      <c r="AY1" s="509"/>
      <c r="AZ1" s="507" t="s">
        <v>183</v>
      </c>
      <c r="BA1" s="508"/>
      <c r="BB1" s="509"/>
      <c r="BC1" s="507" t="s">
        <v>184</v>
      </c>
      <c r="BD1" s="508"/>
      <c r="BE1" s="509"/>
      <c r="BF1" s="507" t="s">
        <v>185</v>
      </c>
      <c r="BG1" s="508"/>
      <c r="BH1" s="509"/>
      <c r="BI1" s="507" t="s">
        <v>186</v>
      </c>
      <c r="BJ1" s="508"/>
      <c r="BK1" s="509"/>
      <c r="BL1" s="63"/>
      <c r="BM1" s="63"/>
      <c r="BN1" s="63"/>
      <c r="BO1" s="63"/>
      <c r="BP1" s="63"/>
    </row>
    <row r="2" spans="1:68" ht="45.75" customHeight="1">
      <c r="A2" s="64"/>
      <c r="B2" s="65"/>
      <c r="C2" s="64" t="s">
        <v>52</v>
      </c>
      <c r="D2" s="66" t="s">
        <v>187</v>
      </c>
      <c r="E2" s="67" t="s">
        <v>188</v>
      </c>
      <c r="F2" s="68" t="s">
        <v>63</v>
      </c>
      <c r="G2" s="67" t="s">
        <v>189</v>
      </c>
      <c r="H2" s="67" t="s">
        <v>190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71" t="s">
        <v>194</v>
      </c>
      <c r="W2" s="72" t="s">
        <v>147</v>
      </c>
      <c r="X2" s="71" t="s">
        <v>195</v>
      </c>
      <c r="Y2" s="73" t="s">
        <v>62</v>
      </c>
      <c r="Z2" s="73" t="s">
        <v>147</v>
      </c>
      <c r="AA2" s="73" t="s">
        <v>63</v>
      </c>
      <c r="AB2" s="73" t="s">
        <v>62</v>
      </c>
      <c r="AC2" s="73" t="s">
        <v>147</v>
      </c>
      <c r="AD2" s="73" t="s">
        <v>63</v>
      </c>
      <c r="AE2" s="73" t="s">
        <v>62</v>
      </c>
      <c r="AF2" s="73" t="s">
        <v>147</v>
      </c>
      <c r="AG2" s="73" t="s">
        <v>63</v>
      </c>
      <c r="AH2" s="73" t="s">
        <v>62</v>
      </c>
      <c r="AI2" s="73" t="s">
        <v>147</v>
      </c>
      <c r="AJ2" s="73" t="s">
        <v>63</v>
      </c>
      <c r="AK2" s="73" t="s">
        <v>62</v>
      </c>
      <c r="AL2" s="73" t="s">
        <v>147</v>
      </c>
      <c r="AM2" s="73" t="s">
        <v>63</v>
      </c>
      <c r="AN2" s="73" t="s">
        <v>62</v>
      </c>
      <c r="AO2" s="73" t="s">
        <v>147</v>
      </c>
      <c r="AP2" s="73" t="s">
        <v>63</v>
      </c>
      <c r="AQ2" s="73" t="s">
        <v>62</v>
      </c>
      <c r="AR2" s="73" t="s">
        <v>147</v>
      </c>
      <c r="AS2" s="73" t="s">
        <v>63</v>
      </c>
      <c r="AT2" s="73" t="s">
        <v>62</v>
      </c>
      <c r="AU2" s="73" t="s">
        <v>147</v>
      </c>
      <c r="AV2" s="73" t="s">
        <v>63</v>
      </c>
      <c r="AW2" s="73" t="s">
        <v>62</v>
      </c>
      <c r="AX2" s="73" t="s">
        <v>147</v>
      </c>
      <c r="AY2" s="73" t="s">
        <v>63</v>
      </c>
      <c r="AZ2" s="73" t="s">
        <v>62</v>
      </c>
      <c r="BA2" s="73" t="s">
        <v>147</v>
      </c>
      <c r="BB2" s="73" t="s">
        <v>63</v>
      </c>
      <c r="BC2" s="73" t="s">
        <v>62</v>
      </c>
      <c r="BD2" s="73" t="s">
        <v>147</v>
      </c>
      <c r="BE2" s="73" t="s">
        <v>63</v>
      </c>
      <c r="BF2" s="73" t="s">
        <v>62</v>
      </c>
      <c r="BG2" s="73" t="s">
        <v>147</v>
      </c>
      <c r="BH2" s="73" t="s">
        <v>63</v>
      </c>
      <c r="BI2" s="73" t="s">
        <v>62</v>
      </c>
      <c r="BJ2" s="73" t="s">
        <v>147</v>
      </c>
      <c r="BK2" s="73" t="s">
        <v>63</v>
      </c>
      <c r="BL2" s="63"/>
      <c r="BM2" s="63"/>
      <c r="BN2" s="63"/>
      <c r="BO2" s="63"/>
      <c r="BP2" s="63"/>
    </row>
    <row r="3" spans="1:68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E4+E12+E67+E96+E159</f>
        <v>2379653.64</v>
      </c>
      <c r="F3" s="77">
        <f t="shared" si="0"/>
        <v>4614392.4400000004</v>
      </c>
      <c r="G3" s="78">
        <f t="shared" ref="G3:G4" si="1">I3/E3</f>
        <v>0</v>
      </c>
      <c r="H3" s="78">
        <f t="shared" ref="H3:H4" si="2">M3/E3</f>
        <v>0</v>
      </c>
      <c r="I3" s="79">
        <f t="shared" ref="I3:O3" si="3">I4+I12+I67+I96+I159</f>
        <v>0</v>
      </c>
      <c r="J3" s="79">
        <f t="shared" si="3"/>
        <v>2466010.4700000002</v>
      </c>
      <c r="K3" s="79">
        <f t="shared" si="3"/>
        <v>16240</v>
      </c>
      <c r="L3" s="79">
        <f t="shared" si="3"/>
        <v>0</v>
      </c>
      <c r="M3" s="80">
        <f t="shared" si="3"/>
        <v>0</v>
      </c>
      <c r="N3" s="80">
        <f t="shared" si="3"/>
        <v>219216.24</v>
      </c>
      <c r="O3" s="80">
        <f t="shared" si="3"/>
        <v>0</v>
      </c>
      <c r="P3" s="81">
        <f t="shared" ref="P3:R3" si="4">IF(BI3=0,SUM(Y3+AB3+AE3+AH3+AK3+AN3+AQ3+AT3+AW3+AZ3+BC3+BF3),BI3)</f>
        <v>0</v>
      </c>
      <c r="Q3" s="81">
        <f t="shared" si="4"/>
        <v>219966.24</v>
      </c>
      <c r="R3" s="68">
        <f t="shared" si="4"/>
        <v>0</v>
      </c>
      <c r="S3" s="70" t="e">
        <f t="shared" ref="S3:U3" si="5">S4+S12+S67+S96+S159</f>
        <v>#REF!</v>
      </c>
      <c r="T3" s="70" t="e">
        <f t="shared" si="5"/>
        <v>#REF!</v>
      </c>
      <c r="U3" s="70" t="e">
        <f t="shared" si="5"/>
        <v>#REF!</v>
      </c>
      <c r="V3" s="72" t="e">
        <f t="shared" ref="V3:W3" si="6">M3/I3</f>
        <v>#DIV/0!</v>
      </c>
      <c r="W3" s="72">
        <f t="shared" si="6"/>
        <v>8.8895097026899475E-2</v>
      </c>
      <c r="X3" s="72" t="e">
        <f t="shared" ref="X3:X4" si="7">O3/L3</f>
        <v>#DIV/0!</v>
      </c>
      <c r="Y3" s="82">
        <f t="shared" ref="Y3:BK3" si="8">Y4+Y12+Y67+Y96+Y159</f>
        <v>0</v>
      </c>
      <c r="Z3" s="82">
        <f t="shared" si="8"/>
        <v>219966.24</v>
      </c>
      <c r="AA3" s="82">
        <f t="shared" si="8"/>
        <v>0</v>
      </c>
      <c r="AB3" s="82">
        <f t="shared" si="8"/>
        <v>0</v>
      </c>
      <c r="AC3" s="82">
        <f t="shared" si="8"/>
        <v>0</v>
      </c>
      <c r="AD3" s="82">
        <f t="shared" si="8"/>
        <v>0</v>
      </c>
      <c r="AE3" s="82">
        <f t="shared" si="8"/>
        <v>0</v>
      </c>
      <c r="AF3" s="82">
        <f t="shared" si="8"/>
        <v>0</v>
      </c>
      <c r="AG3" s="82">
        <f t="shared" si="8"/>
        <v>0</v>
      </c>
      <c r="AH3" s="82">
        <f t="shared" si="8"/>
        <v>0</v>
      </c>
      <c r="AI3" s="82">
        <f t="shared" si="8"/>
        <v>0</v>
      </c>
      <c r="AJ3" s="82">
        <f t="shared" si="8"/>
        <v>0</v>
      </c>
      <c r="AK3" s="82">
        <f t="shared" si="8"/>
        <v>0</v>
      </c>
      <c r="AL3" s="82">
        <f t="shared" si="8"/>
        <v>0</v>
      </c>
      <c r="AM3" s="82">
        <f t="shared" si="8"/>
        <v>0</v>
      </c>
      <c r="AN3" s="82">
        <f t="shared" si="8"/>
        <v>0</v>
      </c>
      <c r="AO3" s="82">
        <f t="shared" si="8"/>
        <v>0</v>
      </c>
      <c r="AP3" s="82">
        <f t="shared" si="8"/>
        <v>0</v>
      </c>
      <c r="AQ3" s="82">
        <f t="shared" si="8"/>
        <v>0</v>
      </c>
      <c r="AR3" s="82">
        <f t="shared" si="8"/>
        <v>0</v>
      </c>
      <c r="AS3" s="82">
        <f t="shared" si="8"/>
        <v>0</v>
      </c>
      <c r="AT3" s="82">
        <f t="shared" si="8"/>
        <v>0</v>
      </c>
      <c r="AU3" s="82">
        <f t="shared" si="8"/>
        <v>0</v>
      </c>
      <c r="AV3" s="82">
        <f t="shared" si="8"/>
        <v>0</v>
      </c>
      <c r="AW3" s="82">
        <f t="shared" si="8"/>
        <v>0</v>
      </c>
      <c r="AX3" s="82">
        <f t="shared" si="8"/>
        <v>0</v>
      </c>
      <c r="AY3" s="82">
        <f t="shared" si="8"/>
        <v>0</v>
      </c>
      <c r="AZ3" s="82">
        <f t="shared" si="8"/>
        <v>0</v>
      </c>
      <c r="BA3" s="82">
        <f t="shared" si="8"/>
        <v>0</v>
      </c>
      <c r="BB3" s="82">
        <f t="shared" si="8"/>
        <v>0</v>
      </c>
      <c r="BC3" s="82">
        <f t="shared" si="8"/>
        <v>0</v>
      </c>
      <c r="BD3" s="82">
        <f t="shared" si="8"/>
        <v>0</v>
      </c>
      <c r="BE3" s="82">
        <f t="shared" si="8"/>
        <v>0</v>
      </c>
      <c r="BF3" s="82">
        <f t="shared" si="8"/>
        <v>0</v>
      </c>
      <c r="BG3" s="82">
        <f t="shared" si="8"/>
        <v>0</v>
      </c>
      <c r="BH3" s="82">
        <f t="shared" si="8"/>
        <v>0</v>
      </c>
      <c r="BI3" s="82">
        <f t="shared" si="8"/>
        <v>0</v>
      </c>
      <c r="BJ3" s="82">
        <f t="shared" si="8"/>
        <v>0</v>
      </c>
      <c r="BK3" s="82">
        <f t="shared" si="8"/>
        <v>0</v>
      </c>
      <c r="BL3" s="83"/>
      <c r="BM3" s="84"/>
      <c r="BN3" s="84"/>
      <c r="BO3" s="84"/>
      <c r="BP3" s="84"/>
    </row>
    <row r="4" spans="1:68" ht="21">
      <c r="A4" s="85"/>
      <c r="B4" s="85"/>
      <c r="C4" s="85" t="s">
        <v>199</v>
      </c>
      <c r="D4" s="85"/>
      <c r="E4" s="86">
        <f>SUM(E5:E11)</f>
        <v>48607.67</v>
      </c>
      <c r="F4" s="86">
        <f>SUM(F6:F11)</f>
        <v>123386.01999999999</v>
      </c>
      <c r="G4" s="87">
        <f t="shared" si="1"/>
        <v>0</v>
      </c>
      <c r="H4" s="87">
        <f t="shared" si="2"/>
        <v>0</v>
      </c>
      <c r="I4" s="86">
        <f>SUM(I5:I11)</f>
        <v>0</v>
      </c>
      <c r="J4" s="86">
        <f>SUM(J6:J11)</f>
        <v>17783.25</v>
      </c>
      <c r="K4" s="86"/>
      <c r="L4" s="86">
        <f t="shared" ref="L4:O4" si="9">SUM(L14)</f>
        <v>0</v>
      </c>
      <c r="M4" s="86">
        <f t="shared" si="9"/>
        <v>0</v>
      </c>
      <c r="N4" s="86">
        <f t="shared" si="9"/>
        <v>0</v>
      </c>
      <c r="O4" s="86">
        <f t="shared" si="9"/>
        <v>0</v>
      </c>
      <c r="P4" s="86">
        <f t="shared" ref="P4:R4" si="10">IF(BI4=0,SUM(Y4+AB4+AE4+AH4+AK4+AN4+AQ4+AT4+AW4+AZ4+BC4+BF4),BI4)</f>
        <v>0</v>
      </c>
      <c r="Q4" s="86">
        <f t="shared" si="10"/>
        <v>0</v>
      </c>
      <c r="R4" s="86">
        <f t="shared" si="10"/>
        <v>0</v>
      </c>
      <c r="S4" s="86">
        <f t="shared" ref="S4:U4" si="11">SUM(S14)</f>
        <v>0</v>
      </c>
      <c r="T4" s="86">
        <f t="shared" si="11"/>
        <v>0</v>
      </c>
      <c r="U4" s="86">
        <f t="shared" si="11"/>
        <v>0</v>
      </c>
      <c r="V4" s="86" t="e">
        <f t="shared" ref="V4:W4" si="12">M4/I4</f>
        <v>#DIV/0!</v>
      </c>
      <c r="W4" s="87">
        <f t="shared" si="12"/>
        <v>0</v>
      </c>
      <c r="X4" s="87" t="e">
        <f t="shared" si="7"/>
        <v>#DIV/0!</v>
      </c>
      <c r="Y4" s="86">
        <f t="shared" ref="Y4:BK4" si="13">SUM(Y14)</f>
        <v>0</v>
      </c>
      <c r="Z4" s="86">
        <f t="shared" si="13"/>
        <v>0</v>
      </c>
      <c r="AA4" s="86">
        <f t="shared" si="13"/>
        <v>0</v>
      </c>
      <c r="AB4" s="86">
        <f t="shared" si="13"/>
        <v>0</v>
      </c>
      <c r="AC4" s="86">
        <f t="shared" si="13"/>
        <v>0</v>
      </c>
      <c r="AD4" s="86">
        <f t="shared" si="13"/>
        <v>0</v>
      </c>
      <c r="AE4" s="86">
        <f t="shared" si="13"/>
        <v>0</v>
      </c>
      <c r="AF4" s="86">
        <f t="shared" si="13"/>
        <v>0</v>
      </c>
      <c r="AG4" s="86">
        <f t="shared" si="13"/>
        <v>0</v>
      </c>
      <c r="AH4" s="86">
        <f t="shared" si="13"/>
        <v>0</v>
      </c>
      <c r="AI4" s="86">
        <f t="shared" si="13"/>
        <v>0</v>
      </c>
      <c r="AJ4" s="86">
        <f t="shared" si="13"/>
        <v>0</v>
      </c>
      <c r="AK4" s="86">
        <f t="shared" si="13"/>
        <v>0</v>
      </c>
      <c r="AL4" s="86">
        <f t="shared" si="13"/>
        <v>0</v>
      </c>
      <c r="AM4" s="86">
        <f t="shared" si="13"/>
        <v>0</v>
      </c>
      <c r="AN4" s="86">
        <f t="shared" si="13"/>
        <v>0</v>
      </c>
      <c r="AO4" s="86">
        <f t="shared" si="13"/>
        <v>0</v>
      </c>
      <c r="AP4" s="86">
        <f t="shared" si="13"/>
        <v>0</v>
      </c>
      <c r="AQ4" s="86">
        <f t="shared" si="13"/>
        <v>0</v>
      </c>
      <c r="AR4" s="86">
        <f t="shared" si="13"/>
        <v>0</v>
      </c>
      <c r="AS4" s="86">
        <f t="shared" si="13"/>
        <v>0</v>
      </c>
      <c r="AT4" s="86">
        <f t="shared" si="13"/>
        <v>0</v>
      </c>
      <c r="AU4" s="86">
        <f t="shared" si="13"/>
        <v>0</v>
      </c>
      <c r="AV4" s="86">
        <f t="shared" si="13"/>
        <v>0</v>
      </c>
      <c r="AW4" s="86">
        <f t="shared" si="13"/>
        <v>0</v>
      </c>
      <c r="AX4" s="86">
        <f t="shared" si="13"/>
        <v>0</v>
      </c>
      <c r="AY4" s="86">
        <f t="shared" si="13"/>
        <v>0</v>
      </c>
      <c r="AZ4" s="86">
        <f t="shared" si="13"/>
        <v>0</v>
      </c>
      <c r="BA4" s="86">
        <f t="shared" si="13"/>
        <v>0</v>
      </c>
      <c r="BB4" s="86">
        <f t="shared" si="13"/>
        <v>0</v>
      </c>
      <c r="BC4" s="86">
        <f t="shared" si="13"/>
        <v>0</v>
      </c>
      <c r="BD4" s="86">
        <f t="shared" si="13"/>
        <v>0</v>
      </c>
      <c r="BE4" s="86">
        <f t="shared" si="13"/>
        <v>0</v>
      </c>
      <c r="BF4" s="86">
        <f t="shared" si="13"/>
        <v>0</v>
      </c>
      <c r="BG4" s="86">
        <f t="shared" si="13"/>
        <v>0</v>
      </c>
      <c r="BH4" s="86">
        <f t="shared" si="13"/>
        <v>0</v>
      </c>
      <c r="BI4" s="86">
        <f t="shared" si="13"/>
        <v>0</v>
      </c>
      <c r="BJ4" s="86">
        <f t="shared" si="13"/>
        <v>0</v>
      </c>
      <c r="BK4" s="86">
        <f t="shared" si="13"/>
        <v>0</v>
      </c>
      <c r="BL4" s="83"/>
      <c r="BM4" s="84"/>
      <c r="BN4" s="84"/>
      <c r="BO4" s="84"/>
      <c r="BP4" s="84"/>
    </row>
    <row r="5" spans="1:68" ht="15.75" customHeight="1">
      <c r="A5" s="88"/>
      <c r="B5" s="88"/>
      <c r="C5" s="89" t="s">
        <v>200</v>
      </c>
      <c r="D5" s="90" t="s">
        <v>201</v>
      </c>
      <c r="E5" s="91">
        <v>1500</v>
      </c>
      <c r="F5" s="92"/>
      <c r="G5" s="93"/>
      <c r="H5" s="93"/>
      <c r="I5" s="94"/>
      <c r="J5" s="95"/>
      <c r="K5" s="95"/>
      <c r="L5" s="94"/>
      <c r="M5" s="96">
        <f t="shared" ref="M5:O5" si="14">Y5+AB5+AE5+AH5+AK5+AN5+AQ5+AT5+AW5+AZ5+BC5+BF5</f>
        <v>0</v>
      </c>
      <c r="N5" s="96">
        <f t="shared" si="14"/>
        <v>0</v>
      </c>
      <c r="O5" s="96">
        <f t="shared" si="14"/>
        <v>0</v>
      </c>
      <c r="P5" s="81">
        <f t="shared" ref="P5:R5" si="15">IF(BI5=0,SUM(Y5+AB5+AE5+AH5+AK5+AN5+AQ5+AT5+AW5+AZ5+BC5+BF5),BI5)</f>
        <v>0</v>
      </c>
      <c r="Q5" s="81">
        <f t="shared" si="15"/>
        <v>0</v>
      </c>
      <c r="R5" s="81">
        <f t="shared" si="15"/>
        <v>0</v>
      </c>
      <c r="S5" s="96"/>
      <c r="T5" s="96"/>
      <c r="U5" s="96"/>
      <c r="V5" s="96"/>
      <c r="W5" s="97"/>
      <c r="X5" s="97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8"/>
      <c r="BM5" s="99"/>
      <c r="BN5" s="99"/>
      <c r="BO5" s="99"/>
      <c r="BP5" s="99"/>
    </row>
    <row r="6" spans="1:68" ht="15.75" customHeight="1">
      <c r="A6" s="88"/>
      <c r="B6" s="88"/>
      <c r="C6" s="100" t="s">
        <v>202</v>
      </c>
      <c r="D6" s="90" t="s">
        <v>203</v>
      </c>
      <c r="E6" s="91">
        <v>4202</v>
      </c>
      <c r="F6" s="92">
        <v>10345.6</v>
      </c>
      <c r="G6" s="93">
        <f t="shared" ref="G6:G16" si="16">I6/E6</f>
        <v>0</v>
      </c>
      <c r="H6" s="93">
        <f t="shared" ref="H6:H16" si="17">M6/E6</f>
        <v>0</v>
      </c>
      <c r="I6" s="94"/>
      <c r="J6" s="95"/>
      <c r="K6" s="95"/>
      <c r="L6" s="94"/>
      <c r="M6" s="96">
        <f t="shared" ref="M6:O6" si="18">Y6+AB6+AE6+AH6+AK6+AN6+AQ6+AT6+AW6+AZ6+BC6+BF6</f>
        <v>0</v>
      </c>
      <c r="N6" s="96">
        <f t="shared" si="18"/>
        <v>0</v>
      </c>
      <c r="O6" s="96">
        <f t="shared" si="18"/>
        <v>0</v>
      </c>
      <c r="P6" s="81">
        <f t="shared" ref="P6:R6" si="19">IF(BI6=0,SUM(Y6+AB6+AE6+AH6+AK6+AN6+AQ6+AT6+AW6+AZ6+BC6+BF6),BI6)</f>
        <v>0</v>
      </c>
      <c r="Q6" s="81">
        <f t="shared" si="19"/>
        <v>0</v>
      </c>
      <c r="R6" s="81">
        <f t="shared" si="19"/>
        <v>0</v>
      </c>
      <c r="S6" s="96">
        <f t="shared" ref="S6:T6" si="20">I6-M6</f>
        <v>0</v>
      </c>
      <c r="T6" s="96">
        <f t="shared" si="20"/>
        <v>0</v>
      </c>
      <c r="U6" s="96">
        <f t="shared" ref="U6:U11" si="21">L6-O6</f>
        <v>0</v>
      </c>
      <c r="V6" s="96" t="e">
        <f t="shared" ref="V6:W6" si="22">M6/I6</f>
        <v>#DIV/0!</v>
      </c>
      <c r="W6" s="97" t="e">
        <f t="shared" si="22"/>
        <v>#DIV/0!</v>
      </c>
      <c r="X6" s="97" t="e">
        <f t="shared" ref="X6:X17" si="23">O6/L6</f>
        <v>#DIV/0!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9"/>
      <c r="BO6" s="99"/>
      <c r="BP6" s="99"/>
    </row>
    <row r="7" spans="1:68" ht="15.75" customHeight="1">
      <c r="A7" s="88"/>
      <c r="B7" s="88"/>
      <c r="C7" s="100" t="s">
        <v>204</v>
      </c>
      <c r="D7" s="90" t="s">
        <v>205</v>
      </c>
      <c r="E7" s="91">
        <v>1680.8</v>
      </c>
      <c r="F7" s="92">
        <v>2955.35</v>
      </c>
      <c r="G7" s="93">
        <f t="shared" si="16"/>
        <v>0</v>
      </c>
      <c r="H7" s="93">
        <f t="shared" si="17"/>
        <v>0</v>
      </c>
      <c r="I7" s="94"/>
      <c r="J7" s="95"/>
      <c r="K7" s="95"/>
      <c r="L7" s="94"/>
      <c r="M7" s="96">
        <f t="shared" ref="M7:O7" si="24">Y7+AB7+AE7+AH7+AK7+AN7+AQ7+AT7+AW7+AZ7+BC7+BF7</f>
        <v>0</v>
      </c>
      <c r="N7" s="96">
        <f t="shared" si="24"/>
        <v>0</v>
      </c>
      <c r="O7" s="96">
        <f t="shared" si="24"/>
        <v>0</v>
      </c>
      <c r="P7" s="81">
        <f t="shared" ref="P7:R7" si="25">IF(BI7=0,SUM(Y7+AB7+AE7+AH7+AK7+AN7+AQ7+AT7+AW7+AZ7+BC7+BF7),BI7)</f>
        <v>0</v>
      </c>
      <c r="Q7" s="81">
        <f t="shared" si="25"/>
        <v>0</v>
      </c>
      <c r="R7" s="81">
        <f t="shared" si="25"/>
        <v>0</v>
      </c>
      <c r="S7" s="96">
        <f t="shared" ref="S7:T7" si="26">I7-M7</f>
        <v>0</v>
      </c>
      <c r="T7" s="96">
        <f t="shared" si="26"/>
        <v>0</v>
      </c>
      <c r="U7" s="96">
        <f t="shared" si="21"/>
        <v>0</v>
      </c>
      <c r="V7" s="96" t="e">
        <f t="shared" ref="V7:W7" si="27">M7/I7</f>
        <v>#DIV/0!</v>
      </c>
      <c r="W7" s="97" t="e">
        <f t="shared" si="27"/>
        <v>#DIV/0!</v>
      </c>
      <c r="X7" s="97" t="e">
        <f t="shared" si="23"/>
        <v>#DIV/0!</v>
      </c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8"/>
      <c r="BM7" s="99"/>
      <c r="BN7" s="99"/>
      <c r="BO7" s="99"/>
      <c r="BP7" s="99"/>
    </row>
    <row r="8" spans="1:68" ht="15.75" customHeight="1">
      <c r="A8" s="88"/>
      <c r="B8" s="101" t="s">
        <v>206</v>
      </c>
      <c r="C8" s="100" t="s">
        <v>207</v>
      </c>
      <c r="D8" s="90" t="s">
        <v>208</v>
      </c>
      <c r="E8" s="91">
        <v>15127.2</v>
      </c>
      <c r="F8" s="92">
        <v>58483.53</v>
      </c>
      <c r="G8" s="93">
        <f t="shared" si="16"/>
        <v>0</v>
      </c>
      <c r="H8" s="93">
        <f t="shared" si="17"/>
        <v>0</v>
      </c>
      <c r="I8" s="94"/>
      <c r="J8" s="95">
        <v>15833.25</v>
      </c>
      <c r="K8" s="95"/>
      <c r="L8" s="94"/>
      <c r="M8" s="96">
        <f t="shared" ref="M8:O8" si="28">Y8+AB8+AE8+AH8+AK8+AN8+AQ8+AT8+AW8+AZ8+BC8+BF8</f>
        <v>0</v>
      </c>
      <c r="N8" s="96">
        <f t="shared" si="28"/>
        <v>0</v>
      </c>
      <c r="O8" s="96">
        <f t="shared" si="28"/>
        <v>0</v>
      </c>
      <c r="P8" s="81">
        <f t="shared" ref="P8:R8" si="29">IF(BI8=0,SUM(Y8+AB8+AE8+AH8+AK8+AN8+AQ8+AT8+AW8+AZ8+BC8+BF8),BI8)</f>
        <v>0</v>
      </c>
      <c r="Q8" s="81">
        <f t="shared" si="29"/>
        <v>0</v>
      </c>
      <c r="R8" s="81">
        <f t="shared" si="29"/>
        <v>0</v>
      </c>
      <c r="S8" s="96">
        <f t="shared" ref="S8:T8" si="30">I8-M8</f>
        <v>0</v>
      </c>
      <c r="T8" s="96">
        <f t="shared" si="30"/>
        <v>15833.25</v>
      </c>
      <c r="U8" s="96">
        <f t="shared" si="21"/>
        <v>0</v>
      </c>
      <c r="V8" s="96" t="e">
        <f t="shared" ref="V8:W8" si="31">M8/I8</f>
        <v>#DIV/0!</v>
      </c>
      <c r="W8" s="97">
        <f t="shared" si="31"/>
        <v>0</v>
      </c>
      <c r="X8" s="97" t="e">
        <f t="shared" si="23"/>
        <v>#DIV/0!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8"/>
      <c r="BM8" s="99"/>
      <c r="BN8" s="99"/>
      <c r="BO8" s="99"/>
      <c r="BP8" s="99"/>
    </row>
    <row r="9" spans="1:68" ht="15.75" customHeight="1">
      <c r="A9" s="88"/>
      <c r="B9" s="88"/>
      <c r="C9" s="100" t="s">
        <v>209</v>
      </c>
      <c r="D9" s="90" t="s">
        <v>69</v>
      </c>
      <c r="E9" s="91">
        <v>8029.07</v>
      </c>
      <c r="F9" s="92"/>
      <c r="G9" s="93">
        <f t="shared" si="16"/>
        <v>0</v>
      </c>
      <c r="H9" s="93">
        <f t="shared" si="17"/>
        <v>0</v>
      </c>
      <c r="I9" s="94"/>
      <c r="J9" s="102">
        <v>1950</v>
      </c>
      <c r="K9" s="95"/>
      <c r="L9" s="94"/>
      <c r="M9" s="96">
        <f t="shared" ref="M9:O9" si="32">Y9+AB9+AE9+AH9+AK9+AN9+AQ9+AT9+AW9+AZ9+BC9+BF9</f>
        <v>0</v>
      </c>
      <c r="N9" s="96">
        <f t="shared" si="32"/>
        <v>0</v>
      </c>
      <c r="O9" s="96">
        <f t="shared" si="32"/>
        <v>0</v>
      </c>
      <c r="P9" s="81">
        <f t="shared" ref="P9:R9" si="33">IF(BI9=0,SUM(Y9+AB9+AE9+AH9+AK9+AN9+AQ9+AT9+AW9+AZ9+BC9+BF9),BI9)</f>
        <v>0</v>
      </c>
      <c r="Q9" s="81">
        <f t="shared" si="33"/>
        <v>0</v>
      </c>
      <c r="R9" s="81">
        <f t="shared" si="33"/>
        <v>0</v>
      </c>
      <c r="S9" s="96">
        <f t="shared" ref="S9:T9" si="34">I9-M9</f>
        <v>0</v>
      </c>
      <c r="T9" s="96">
        <f t="shared" si="34"/>
        <v>1950</v>
      </c>
      <c r="U9" s="96">
        <f t="shared" si="21"/>
        <v>0</v>
      </c>
      <c r="V9" s="96" t="e">
        <f t="shared" ref="V9:W9" si="35">M9/I9</f>
        <v>#DIV/0!</v>
      </c>
      <c r="W9" s="97">
        <f t="shared" si="35"/>
        <v>0</v>
      </c>
      <c r="X9" s="97" t="e">
        <f t="shared" si="23"/>
        <v>#DIV/0!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8"/>
      <c r="BM9" s="99"/>
      <c r="BN9" s="99"/>
      <c r="BO9" s="99"/>
      <c r="BP9" s="99"/>
    </row>
    <row r="10" spans="1:68" ht="15.75" customHeight="1">
      <c r="A10" s="88"/>
      <c r="B10" s="88"/>
      <c r="C10" s="103" t="s">
        <v>210</v>
      </c>
      <c r="D10" s="90" t="s">
        <v>70</v>
      </c>
      <c r="E10" s="91">
        <v>13866.6</v>
      </c>
      <c r="F10" s="92">
        <v>51601.54</v>
      </c>
      <c r="G10" s="93">
        <f t="shared" si="16"/>
        <v>0</v>
      </c>
      <c r="H10" s="93">
        <f t="shared" si="17"/>
        <v>0</v>
      </c>
      <c r="I10" s="94"/>
      <c r="J10" s="95"/>
      <c r="K10" s="95"/>
      <c r="L10" s="94"/>
      <c r="M10" s="96">
        <f t="shared" ref="M10:O10" si="36">Y10+AB10+AE10+AH10+AK10+AN10+AQ10+AT10+AW10+AZ10+BC10+BF10</f>
        <v>0</v>
      </c>
      <c r="N10" s="96">
        <f t="shared" si="36"/>
        <v>0</v>
      </c>
      <c r="O10" s="96">
        <f t="shared" si="36"/>
        <v>0</v>
      </c>
      <c r="P10" s="81">
        <f t="shared" ref="P10:R10" si="37">IF(BI10=0,SUM(Y10+AB10+AE10+AH10+AK10+AN10+AQ10+AT10+AW10+AZ10+BC10+BF10),BI10)</f>
        <v>0</v>
      </c>
      <c r="Q10" s="81">
        <f t="shared" si="37"/>
        <v>0</v>
      </c>
      <c r="R10" s="81">
        <f t="shared" si="37"/>
        <v>0</v>
      </c>
      <c r="S10" s="96">
        <f t="shared" ref="S10:T10" si="38">I10-M10</f>
        <v>0</v>
      </c>
      <c r="T10" s="96">
        <f t="shared" si="38"/>
        <v>0</v>
      </c>
      <c r="U10" s="96">
        <f t="shared" si="21"/>
        <v>0</v>
      </c>
      <c r="V10" s="96" t="e">
        <f t="shared" ref="V10:W10" si="39">M10/I10</f>
        <v>#DIV/0!</v>
      </c>
      <c r="W10" s="97" t="e">
        <f t="shared" si="39"/>
        <v>#DIV/0!</v>
      </c>
      <c r="X10" s="97" t="e">
        <f t="shared" si="23"/>
        <v>#DIV/0!</v>
      </c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8"/>
      <c r="BM10" s="99"/>
      <c r="BN10" s="99"/>
      <c r="BO10" s="99"/>
      <c r="BP10" s="99"/>
    </row>
    <row r="11" spans="1:68" ht="15.75" customHeight="1">
      <c r="A11" s="88"/>
      <c r="B11" s="88"/>
      <c r="C11" s="100" t="s">
        <v>211</v>
      </c>
      <c r="D11" s="90" t="s">
        <v>71</v>
      </c>
      <c r="E11" s="91">
        <v>4202</v>
      </c>
      <c r="F11" s="91"/>
      <c r="G11" s="93">
        <f t="shared" si="16"/>
        <v>0</v>
      </c>
      <c r="H11" s="93">
        <f t="shared" si="17"/>
        <v>0</v>
      </c>
      <c r="I11" s="94"/>
      <c r="J11" s="95"/>
      <c r="K11" s="95"/>
      <c r="L11" s="94"/>
      <c r="M11" s="96">
        <f t="shared" ref="M11:O11" si="40">Y11+AB11+AE11+AH11+AK11+AN11+AQ11+AT11+AW11+AZ11+BC11+BF11</f>
        <v>0</v>
      </c>
      <c r="N11" s="96">
        <f t="shared" si="40"/>
        <v>0</v>
      </c>
      <c r="O11" s="96">
        <f t="shared" si="40"/>
        <v>0</v>
      </c>
      <c r="P11" s="81">
        <f t="shared" ref="P11:R11" si="41">IF(BI11=0,SUM(Y11+AB11+AE11+AH11+AK11+AN11+AQ11+AT11+AW11+AZ11+BC11+BF11),BI11)</f>
        <v>0</v>
      </c>
      <c r="Q11" s="81">
        <f t="shared" si="41"/>
        <v>0</v>
      </c>
      <c r="R11" s="81">
        <f t="shared" si="41"/>
        <v>0</v>
      </c>
      <c r="S11" s="96">
        <f t="shared" ref="S11:T11" si="42">I11-M11</f>
        <v>0</v>
      </c>
      <c r="T11" s="96">
        <f t="shared" si="42"/>
        <v>0</v>
      </c>
      <c r="U11" s="96">
        <f t="shared" si="21"/>
        <v>0</v>
      </c>
      <c r="V11" s="96" t="e">
        <f t="shared" ref="V11:W11" si="43">M11/I11</f>
        <v>#DIV/0!</v>
      </c>
      <c r="W11" s="97" t="e">
        <f t="shared" si="43"/>
        <v>#DIV/0!</v>
      </c>
      <c r="X11" s="97" t="e">
        <f t="shared" si="23"/>
        <v>#DIV/0!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8"/>
      <c r="BM11" s="99"/>
      <c r="BN11" s="99"/>
      <c r="BO11" s="99"/>
      <c r="BP11" s="99"/>
    </row>
    <row r="12" spans="1:68" ht="21">
      <c r="A12" s="104"/>
      <c r="B12" s="104"/>
      <c r="C12" s="104" t="s">
        <v>212</v>
      </c>
      <c r="D12" s="105"/>
      <c r="E12" s="86">
        <f t="shared" ref="E12:F12" si="44">SUM(E13:E66)</f>
        <v>1669164.1900000002</v>
      </c>
      <c r="F12" s="86">
        <f t="shared" si="44"/>
        <v>3250000</v>
      </c>
      <c r="G12" s="106">
        <f t="shared" si="16"/>
        <v>0</v>
      </c>
      <c r="H12" s="106">
        <f t="shared" si="17"/>
        <v>0</v>
      </c>
      <c r="I12" s="86">
        <f>SUM(I13:I66)</f>
        <v>0</v>
      </c>
      <c r="J12" s="86">
        <f t="shared" ref="J12:N12" si="45">SUM(J15:J66)</f>
        <v>1611770.46</v>
      </c>
      <c r="K12" s="86">
        <f t="shared" si="45"/>
        <v>16240</v>
      </c>
      <c r="L12" s="86">
        <f t="shared" si="45"/>
        <v>0</v>
      </c>
      <c r="M12" s="86">
        <f t="shared" si="45"/>
        <v>0</v>
      </c>
      <c r="N12" s="86">
        <f t="shared" si="45"/>
        <v>162060.35</v>
      </c>
      <c r="O12" s="107">
        <f>SUM(O15:O63)</f>
        <v>0</v>
      </c>
      <c r="P12" s="86">
        <f t="shared" ref="P12:R12" si="46">IF(BI12=0,SUM(Y12+AB12+AE12+AH12+AK12+AN12+AQ12+AT12+AW12+AZ12+BC12+BF12),BI12)</f>
        <v>0</v>
      </c>
      <c r="Q12" s="86">
        <f t="shared" si="46"/>
        <v>162060.35</v>
      </c>
      <c r="R12" s="107">
        <f t="shared" si="46"/>
        <v>0</v>
      </c>
      <c r="S12" s="86">
        <f t="shared" ref="S12:U12" si="47">SUM(S15:S66)</f>
        <v>0</v>
      </c>
      <c r="T12" s="86">
        <f t="shared" si="47"/>
        <v>1362193.01</v>
      </c>
      <c r="U12" s="107">
        <f t="shared" si="47"/>
        <v>0</v>
      </c>
      <c r="V12" s="87" t="e">
        <f t="shared" ref="V12:W12" si="48">M12/I12</f>
        <v>#DIV/0!</v>
      </c>
      <c r="W12" s="87">
        <f t="shared" si="48"/>
        <v>0.10054803337194802</v>
      </c>
      <c r="X12" s="87" t="e">
        <f t="shared" si="23"/>
        <v>#DIV/0!</v>
      </c>
      <c r="Y12" s="86">
        <f t="shared" ref="Y12:AC12" si="49">SUM(Y15:Y66)</f>
        <v>0</v>
      </c>
      <c r="Z12" s="86">
        <f t="shared" si="49"/>
        <v>162060.35</v>
      </c>
      <c r="AA12" s="86">
        <f t="shared" si="49"/>
        <v>0</v>
      </c>
      <c r="AB12" s="86">
        <f t="shared" si="49"/>
        <v>0</v>
      </c>
      <c r="AC12" s="86">
        <f t="shared" si="49"/>
        <v>0</v>
      </c>
      <c r="AD12" s="86">
        <f>SUM(AD15:AD63)</f>
        <v>0</v>
      </c>
      <c r="AE12" s="86">
        <f>SUM(AE15:AE66)</f>
        <v>0</v>
      </c>
      <c r="AF12" s="86">
        <f>SUM(AF15:AF65)</f>
        <v>0</v>
      </c>
      <c r="AG12" s="86">
        <f>SUM(AG15:AG63)</f>
        <v>0</v>
      </c>
      <c r="AH12" s="86">
        <f t="shared" ref="AH12:AI12" si="50">SUM(AH15:AH66)</f>
        <v>0</v>
      </c>
      <c r="AI12" s="86">
        <f t="shared" si="50"/>
        <v>0</v>
      </c>
      <c r="AJ12" s="86">
        <f>SUM(AJ15:AJ63)</f>
        <v>0</v>
      </c>
      <c r="AK12" s="86">
        <f t="shared" ref="AK12:AL12" si="51">SUM(AK15:AK66)</f>
        <v>0</v>
      </c>
      <c r="AL12" s="86">
        <f t="shared" si="51"/>
        <v>0</v>
      </c>
      <c r="AM12" s="86">
        <f>SUM(AM15:AM63)</f>
        <v>0</v>
      </c>
      <c r="AN12" s="86">
        <f t="shared" ref="AN12:AO12" si="52">SUM(AN15:AN66)</f>
        <v>0</v>
      </c>
      <c r="AO12" s="86">
        <f t="shared" si="52"/>
        <v>0</v>
      </c>
      <c r="AP12" s="86">
        <f>SUM(AP15:AP63)</f>
        <v>0</v>
      </c>
      <c r="AQ12" s="86">
        <f t="shared" ref="AQ12:AR12" si="53">SUM(AQ15:AQ66)</f>
        <v>0</v>
      </c>
      <c r="AR12" s="86">
        <f t="shared" si="53"/>
        <v>0</v>
      </c>
      <c r="AS12" s="86">
        <f>SUM(AS15:AS63)</f>
        <v>0</v>
      </c>
      <c r="AT12" s="86">
        <f>SUM(AT15:AT66)</f>
        <v>0</v>
      </c>
      <c r="AU12" s="86">
        <f t="shared" ref="AU12:AV12" si="54">SUM(AU15:AU63)</f>
        <v>0</v>
      </c>
      <c r="AV12" s="86">
        <f t="shared" si="54"/>
        <v>0</v>
      </c>
      <c r="AW12" s="86">
        <f t="shared" ref="AW12:AX12" si="55">SUM(AW15:AW66)</f>
        <v>0</v>
      </c>
      <c r="AX12" s="86">
        <f t="shared" si="55"/>
        <v>0</v>
      </c>
      <c r="AY12" s="86">
        <f t="shared" ref="AY12:BK12" si="56">SUM(AY15:AY63)</f>
        <v>0</v>
      </c>
      <c r="AZ12" s="86">
        <f t="shared" si="56"/>
        <v>0</v>
      </c>
      <c r="BA12" s="86">
        <f t="shared" si="56"/>
        <v>0</v>
      </c>
      <c r="BB12" s="86">
        <f t="shared" si="56"/>
        <v>0</v>
      </c>
      <c r="BC12" s="86">
        <f t="shared" si="56"/>
        <v>0</v>
      </c>
      <c r="BD12" s="86">
        <f t="shared" si="56"/>
        <v>0</v>
      </c>
      <c r="BE12" s="86">
        <f t="shared" si="56"/>
        <v>0</v>
      </c>
      <c r="BF12" s="86">
        <f t="shared" si="56"/>
        <v>0</v>
      </c>
      <c r="BG12" s="86">
        <f t="shared" si="56"/>
        <v>0</v>
      </c>
      <c r="BH12" s="86">
        <f t="shared" si="56"/>
        <v>0</v>
      </c>
      <c r="BI12" s="86">
        <f t="shared" si="56"/>
        <v>0</v>
      </c>
      <c r="BJ12" s="86">
        <f t="shared" si="56"/>
        <v>0</v>
      </c>
      <c r="BK12" s="86">
        <f t="shared" si="56"/>
        <v>0</v>
      </c>
      <c r="BL12" s="108"/>
      <c r="BM12" s="109"/>
      <c r="BN12" s="109"/>
      <c r="BO12" s="109"/>
      <c r="BP12" s="109"/>
    </row>
    <row r="13" spans="1:68" ht="15.75">
      <c r="A13" s="88"/>
      <c r="B13" s="110"/>
      <c r="C13" s="89" t="s">
        <v>200</v>
      </c>
      <c r="D13" s="90" t="s">
        <v>201</v>
      </c>
      <c r="E13" s="91">
        <v>1500</v>
      </c>
      <c r="F13" s="91"/>
      <c r="G13" s="93">
        <f t="shared" si="16"/>
        <v>0</v>
      </c>
      <c r="H13" s="93">
        <f t="shared" si="17"/>
        <v>0</v>
      </c>
      <c r="I13" s="95"/>
      <c r="J13" s="95"/>
      <c r="K13" s="95"/>
      <c r="L13" s="94"/>
      <c r="M13" s="96">
        <f t="shared" ref="M13:O13" si="57">Y13+AB13+AE13+AH13+AK13+AN13+AQ13+AT13+AW13+AZ13+BC13+BF13</f>
        <v>0</v>
      </c>
      <c r="N13" s="96">
        <f t="shared" si="57"/>
        <v>0</v>
      </c>
      <c r="O13" s="96">
        <f t="shared" si="57"/>
        <v>0</v>
      </c>
      <c r="P13" s="81">
        <f t="shared" ref="P13:R13" si="58">IF(BI13=0,SUM(Y13+AB13+AE13+AH13+AK13+AN13+AQ13+AT13+AW13+AZ13+BC13+BF13),BI13)</f>
        <v>0</v>
      </c>
      <c r="Q13" s="81">
        <f t="shared" si="58"/>
        <v>0</v>
      </c>
      <c r="R13" s="81">
        <f t="shared" si="58"/>
        <v>0</v>
      </c>
      <c r="S13" s="96">
        <f t="shared" ref="S13:T13" si="59">I13-M13</f>
        <v>0</v>
      </c>
      <c r="T13" s="96">
        <f t="shared" si="59"/>
        <v>0</v>
      </c>
      <c r="U13" s="96">
        <f t="shared" ref="U13:U17" si="60">L13-O13</f>
        <v>0</v>
      </c>
      <c r="V13" s="111" t="e">
        <f t="shared" ref="V13:W13" si="61">M13/I13</f>
        <v>#DIV/0!</v>
      </c>
      <c r="W13" s="97" t="e">
        <f t="shared" si="61"/>
        <v>#DIV/0!</v>
      </c>
      <c r="X13" s="97" t="e">
        <f t="shared" si="23"/>
        <v>#DIV/0!</v>
      </c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102">
        <v>0</v>
      </c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102">
        <v>0</v>
      </c>
      <c r="BG13" s="95"/>
      <c r="BH13" s="95"/>
      <c r="BI13" s="95"/>
      <c r="BJ13" s="95"/>
      <c r="BK13" s="95"/>
      <c r="BL13" s="98"/>
      <c r="BM13" s="99"/>
      <c r="BN13" s="99"/>
      <c r="BO13" s="99"/>
      <c r="BP13" s="99"/>
    </row>
    <row r="14" spans="1:68" ht="15.75" customHeight="1">
      <c r="A14" s="88"/>
      <c r="B14" s="88"/>
      <c r="C14" s="89" t="s">
        <v>213</v>
      </c>
      <c r="D14" s="90" t="s">
        <v>74</v>
      </c>
      <c r="E14" s="91">
        <v>2000</v>
      </c>
      <c r="F14" s="91"/>
      <c r="G14" s="93">
        <f t="shared" si="16"/>
        <v>0</v>
      </c>
      <c r="H14" s="93">
        <f t="shared" si="17"/>
        <v>0</v>
      </c>
      <c r="I14" s="94"/>
      <c r="J14" s="95"/>
      <c r="K14" s="95"/>
      <c r="L14" s="94"/>
      <c r="M14" s="96">
        <f t="shared" ref="M14:O14" si="62">Y14+AB14+AE14+AH14+AK14+AN14+AQ14+AT14+AW14+AZ14+BC14+BF14</f>
        <v>0</v>
      </c>
      <c r="N14" s="96">
        <f t="shared" si="62"/>
        <v>0</v>
      </c>
      <c r="O14" s="96">
        <f t="shared" si="62"/>
        <v>0</v>
      </c>
      <c r="P14" s="81">
        <f t="shared" ref="P14:R14" si="63">IF(BI14=0,SUM(Y14+AB14+AE14+AH14+AK14+AN14+AQ14+AT14+AW14+AZ14+BC14+BF14),BI14)</f>
        <v>0</v>
      </c>
      <c r="Q14" s="81">
        <f t="shared" si="63"/>
        <v>0</v>
      </c>
      <c r="R14" s="81">
        <f t="shared" si="63"/>
        <v>0</v>
      </c>
      <c r="S14" s="96">
        <f t="shared" ref="S14:T14" si="64">I14-M14</f>
        <v>0</v>
      </c>
      <c r="T14" s="96">
        <f t="shared" si="64"/>
        <v>0</v>
      </c>
      <c r="U14" s="96">
        <f t="shared" si="60"/>
        <v>0</v>
      </c>
      <c r="V14" s="96" t="e">
        <f t="shared" ref="V14:W14" si="65">M14/I14</f>
        <v>#DIV/0!</v>
      </c>
      <c r="W14" s="97" t="e">
        <f t="shared" si="65"/>
        <v>#DIV/0!</v>
      </c>
      <c r="X14" s="97" t="e">
        <f t="shared" si="23"/>
        <v>#DIV/0!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102">
        <v>0</v>
      </c>
      <c r="BG14" s="95"/>
      <c r="BH14" s="95"/>
      <c r="BI14" s="95"/>
      <c r="BJ14" s="95"/>
      <c r="BK14" s="95"/>
      <c r="BL14" s="98"/>
      <c r="BM14" s="99"/>
      <c r="BN14" s="99"/>
      <c r="BO14" s="99"/>
      <c r="BP14" s="99"/>
    </row>
    <row r="15" spans="1:68" ht="15.75" customHeight="1">
      <c r="A15" s="112"/>
      <c r="B15" s="113" t="s">
        <v>214</v>
      </c>
      <c r="C15" s="100" t="s">
        <v>215</v>
      </c>
      <c r="D15" s="114" t="s">
        <v>216</v>
      </c>
      <c r="E15" s="115">
        <v>280175</v>
      </c>
      <c r="F15" s="115"/>
      <c r="G15" s="93">
        <f t="shared" si="16"/>
        <v>0</v>
      </c>
      <c r="H15" s="93">
        <f t="shared" si="17"/>
        <v>0</v>
      </c>
      <c r="I15" s="95"/>
      <c r="J15" s="116">
        <v>194909.32</v>
      </c>
      <c r="K15" s="116"/>
      <c r="L15" s="117"/>
      <c r="M15" s="96">
        <f t="shared" ref="M15:O15" si="66">Y15+AB15+AE15+AH15+AK15+AN15+AQ15+AT15+AW15+AZ15+BC15+BF15</f>
        <v>0</v>
      </c>
      <c r="N15" s="96">
        <f t="shared" si="66"/>
        <v>7679.93</v>
      </c>
      <c r="O15" s="96">
        <f t="shared" si="66"/>
        <v>0</v>
      </c>
      <c r="P15" s="81">
        <f t="shared" ref="P15:R15" si="67">IF(BI15=0,SUM(Y15+AB15+AE15+AH15+AK15+AN15+AQ15+AT15+AW15+AZ15+BC15+BF15),BI15)</f>
        <v>0</v>
      </c>
      <c r="Q15" s="81">
        <f t="shared" si="67"/>
        <v>7679.93</v>
      </c>
      <c r="R15" s="81">
        <f t="shared" si="67"/>
        <v>0</v>
      </c>
      <c r="S15" s="96">
        <f t="shared" ref="S15:T15" si="68">I15-M15</f>
        <v>0</v>
      </c>
      <c r="T15" s="96">
        <f t="shared" si="68"/>
        <v>187229.39</v>
      </c>
      <c r="U15" s="96">
        <f t="shared" si="60"/>
        <v>0</v>
      </c>
      <c r="V15" s="97" t="e">
        <f t="shared" ref="V15:W15" si="69">M15/I15</f>
        <v>#DIV/0!</v>
      </c>
      <c r="W15" s="97">
        <f t="shared" si="69"/>
        <v>3.940257962010231E-2</v>
      </c>
      <c r="X15" s="97" t="e">
        <f t="shared" si="23"/>
        <v>#DIV/0!</v>
      </c>
      <c r="Y15" s="95"/>
      <c r="Z15" s="102">
        <v>7679.93</v>
      </c>
      <c r="AA15" s="95"/>
      <c r="AB15" s="118"/>
      <c r="AC15" s="118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8"/>
      <c r="BM15" s="99"/>
      <c r="BN15" s="99"/>
      <c r="BO15" s="99"/>
      <c r="BP15" s="99"/>
    </row>
    <row r="16" spans="1:68" ht="15.75" customHeight="1">
      <c r="A16" s="119"/>
      <c r="B16" s="120" t="s">
        <v>217</v>
      </c>
      <c r="C16" s="100" t="s">
        <v>218</v>
      </c>
      <c r="D16" s="121" t="s">
        <v>219</v>
      </c>
      <c r="E16" s="91">
        <v>2000</v>
      </c>
      <c r="F16" s="115"/>
      <c r="G16" s="93">
        <f t="shared" si="16"/>
        <v>0</v>
      </c>
      <c r="H16" s="93">
        <f t="shared" si="17"/>
        <v>0</v>
      </c>
      <c r="I16" s="95"/>
      <c r="J16" s="116">
        <f>2600+2712.58</f>
        <v>5312.58</v>
      </c>
      <c r="K16" s="116"/>
      <c r="L16" s="117"/>
      <c r="M16" s="96">
        <f t="shared" ref="M16:O16" si="70">Y16+AB16+AE16+AH16+AK16+AN16+AQ16+AT16+AW16+AZ16+BC16+BF16</f>
        <v>0</v>
      </c>
      <c r="N16" s="96">
        <f t="shared" si="70"/>
        <v>0</v>
      </c>
      <c r="O16" s="96">
        <f t="shared" si="70"/>
        <v>0</v>
      </c>
      <c r="P16" s="81">
        <f t="shared" ref="P16:R16" si="71">IF(BI16=0,SUM(Y16+AB16+AE16+AH16+AK16+AN16+AQ16+AT16+AW16+AZ16+BC16+BF16),BI16)</f>
        <v>0</v>
      </c>
      <c r="Q16" s="81">
        <f t="shared" si="71"/>
        <v>0</v>
      </c>
      <c r="R16" s="81">
        <f t="shared" si="71"/>
        <v>0</v>
      </c>
      <c r="S16" s="96">
        <f t="shared" ref="S16:T16" si="72">I16-M16</f>
        <v>0</v>
      </c>
      <c r="T16" s="96">
        <f t="shared" si="72"/>
        <v>5312.58</v>
      </c>
      <c r="U16" s="96">
        <f t="shared" si="60"/>
        <v>0</v>
      </c>
      <c r="V16" s="97" t="e">
        <f t="shared" ref="V16:W16" si="73">M16/I16</f>
        <v>#DIV/0!</v>
      </c>
      <c r="W16" s="97">
        <f t="shared" si="73"/>
        <v>0</v>
      </c>
      <c r="X16" s="97" t="e">
        <f t="shared" si="23"/>
        <v>#DIV/0!</v>
      </c>
      <c r="Y16" s="95"/>
      <c r="Z16" s="95"/>
      <c r="AA16" s="95"/>
      <c r="AB16" s="118"/>
      <c r="AC16" s="118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8"/>
      <c r="BM16" s="99"/>
      <c r="BN16" s="99"/>
      <c r="BO16" s="99"/>
      <c r="BP16" s="99"/>
    </row>
    <row r="17" spans="1:68" ht="15.75" customHeight="1">
      <c r="A17" s="119"/>
      <c r="B17" s="113" t="s">
        <v>220</v>
      </c>
      <c r="C17" s="100" t="s">
        <v>221</v>
      </c>
      <c r="D17" s="121" t="s">
        <v>222</v>
      </c>
      <c r="E17" s="122"/>
      <c r="F17" s="123"/>
      <c r="G17" s="93"/>
      <c r="H17" s="93"/>
      <c r="I17" s="102">
        <v>0</v>
      </c>
      <c r="J17" s="116">
        <f>12487.09</f>
        <v>12487.09</v>
      </c>
      <c r="K17" s="116"/>
      <c r="L17" s="117"/>
      <c r="M17" s="96">
        <f t="shared" ref="M17:O17" si="74">Y17+AB17+AE17+AH17+AK17+AN17+AQ17+AT17+AW17+AZ17+BC17+BF17</f>
        <v>0</v>
      </c>
      <c r="N17" s="96">
        <f t="shared" si="74"/>
        <v>12487.09</v>
      </c>
      <c r="O17" s="96">
        <f t="shared" si="74"/>
        <v>0</v>
      </c>
      <c r="P17" s="81">
        <f t="shared" ref="P17:R17" si="75">IF(BI17=0,SUM(Y17+AB17+AE17+AH17+AK17+AN17+AQ17+AT17+AW17+AZ17+BC17+BF17),BI17)</f>
        <v>0</v>
      </c>
      <c r="Q17" s="81">
        <f t="shared" si="75"/>
        <v>12487.09</v>
      </c>
      <c r="R17" s="81">
        <f t="shared" si="75"/>
        <v>0</v>
      </c>
      <c r="S17" s="96">
        <f t="shared" ref="S17:T17" si="76">I17-M17</f>
        <v>0</v>
      </c>
      <c r="T17" s="96">
        <f t="shared" si="76"/>
        <v>0</v>
      </c>
      <c r="U17" s="96">
        <f t="shared" si="60"/>
        <v>0</v>
      </c>
      <c r="V17" s="97" t="e">
        <f t="shared" ref="V17:W17" si="77">M17/I17</f>
        <v>#DIV/0!</v>
      </c>
      <c r="W17" s="97">
        <f t="shared" si="77"/>
        <v>1</v>
      </c>
      <c r="X17" s="97" t="e">
        <f t="shared" si="23"/>
        <v>#DIV/0!</v>
      </c>
      <c r="Y17" s="95"/>
      <c r="Z17" s="102">
        <v>12487.09</v>
      </c>
      <c r="AA17" s="95"/>
      <c r="AB17" s="118"/>
      <c r="AC17" s="118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8"/>
      <c r="BM17" s="99"/>
      <c r="BN17" s="99"/>
      <c r="BO17" s="99"/>
      <c r="BP17" s="99"/>
    </row>
    <row r="18" spans="1:68" ht="15.75" customHeight="1">
      <c r="A18" s="119"/>
      <c r="B18" s="113" t="s">
        <v>223</v>
      </c>
      <c r="C18" s="100" t="s">
        <v>221</v>
      </c>
      <c r="D18" s="121" t="s">
        <v>224</v>
      </c>
      <c r="E18" s="91">
        <v>309000</v>
      </c>
      <c r="F18" s="115"/>
      <c r="G18" s="93">
        <f t="shared" ref="G18:G56" si="78">I18/E18</f>
        <v>0</v>
      </c>
      <c r="H18" s="93">
        <f t="shared" ref="H18:H23" si="79">M18/E18</f>
        <v>0</v>
      </c>
      <c r="I18" s="95"/>
      <c r="J18" s="116">
        <v>93746.62</v>
      </c>
      <c r="K18" s="116"/>
      <c r="L18" s="117"/>
      <c r="M18" s="96">
        <f t="shared" ref="M18:O18" si="80">Y18+AB18+AE18+AH18+AK18+AN18+AQ18+AT18+AW18+AZ18+BC18+BF18</f>
        <v>0</v>
      </c>
      <c r="N18" s="96">
        <f t="shared" si="80"/>
        <v>17799.990000000002</v>
      </c>
      <c r="O18" s="96">
        <f t="shared" si="80"/>
        <v>0</v>
      </c>
      <c r="P18" s="81">
        <f t="shared" ref="P18:R18" si="81">IF(BI18=0,SUM(Y18+AB18+AE18+AH18+AK18+AN18+AQ18+AT18+AW18+AZ18+BC18+BF18),BI18)</f>
        <v>0</v>
      </c>
      <c r="Q18" s="81">
        <f t="shared" si="81"/>
        <v>17799.990000000002</v>
      </c>
      <c r="R18" s="81">
        <f t="shared" si="81"/>
        <v>0</v>
      </c>
      <c r="S18" s="96"/>
      <c r="T18" s="96"/>
      <c r="U18" s="96"/>
      <c r="V18" s="97"/>
      <c r="W18" s="97"/>
      <c r="X18" s="97"/>
      <c r="Y18" s="95"/>
      <c r="Z18" s="102">
        <v>17799.990000000002</v>
      </c>
      <c r="AA18" s="95"/>
      <c r="AB18" s="118"/>
      <c r="AC18" s="118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8"/>
      <c r="BM18" s="99"/>
      <c r="BN18" s="99"/>
      <c r="BO18" s="99"/>
      <c r="BP18" s="99"/>
    </row>
    <row r="19" spans="1:68" ht="15.75" customHeight="1">
      <c r="A19" s="119"/>
      <c r="B19" s="113" t="s">
        <v>225</v>
      </c>
      <c r="C19" s="100" t="s">
        <v>226</v>
      </c>
      <c r="D19" s="121" t="s">
        <v>227</v>
      </c>
      <c r="E19" s="91">
        <v>610000</v>
      </c>
      <c r="F19" s="115"/>
      <c r="G19" s="93">
        <f t="shared" si="78"/>
        <v>0</v>
      </c>
      <c r="H19" s="93">
        <f t="shared" si="79"/>
        <v>0</v>
      </c>
      <c r="I19" s="95"/>
      <c r="J19" s="116">
        <v>180180.54</v>
      </c>
      <c r="K19" s="116"/>
      <c r="L19" s="117"/>
      <c r="M19" s="96">
        <f t="shared" ref="M19:M66" si="82">Y19+AB19+AE19+AH19+AK19+AN19+AQ19+AT19+AW19+AZ19+BC19+BF19</f>
        <v>0</v>
      </c>
      <c r="N19" s="96">
        <f>Z19+AC19+AI19+AO19+AR19+AU19+AX19+BA19+BD19+BG19</f>
        <v>20020.060000000001</v>
      </c>
      <c r="O19" s="96">
        <f>AA19+AD19+AG19+AJ19+AM19+AP19+AS19+AV19+AY19+BB19+BE19+BH19</f>
        <v>0</v>
      </c>
      <c r="P19" s="81">
        <f t="shared" ref="P19:R19" si="83">IF(BI19=0,SUM(Y19+AB19+AE19+AH19+AK19+AN19+AQ19+AT19+AW19+AZ19+BC19+BF19),BI19)</f>
        <v>0</v>
      </c>
      <c r="Q19" s="81">
        <f t="shared" si="83"/>
        <v>20020.060000000001</v>
      </c>
      <c r="R19" s="81">
        <f t="shared" si="83"/>
        <v>0</v>
      </c>
      <c r="S19" s="96">
        <f t="shared" ref="S19:T19" si="84">I19-M19</f>
        <v>0</v>
      </c>
      <c r="T19" s="96">
        <f t="shared" si="84"/>
        <v>160160.48000000001</v>
      </c>
      <c r="U19" s="96">
        <f t="shared" ref="U19:U23" si="85">L19-O19</f>
        <v>0</v>
      </c>
      <c r="V19" s="97" t="e">
        <f t="shared" ref="V19:W19" si="86">M19/I19</f>
        <v>#DIV/0!</v>
      </c>
      <c r="W19" s="97">
        <f t="shared" si="86"/>
        <v>0.11111111111111112</v>
      </c>
      <c r="X19" s="97" t="e">
        <f t="shared" ref="X19:X23" si="87">O19/L19</f>
        <v>#DIV/0!</v>
      </c>
      <c r="Y19" s="95"/>
      <c r="Z19" s="102">
        <v>20020.060000000001</v>
      </c>
      <c r="AA19" s="124"/>
      <c r="AB19" s="118"/>
      <c r="AC19" s="118"/>
      <c r="AD19" s="95"/>
      <c r="AE19" s="95"/>
      <c r="AF19" s="95"/>
      <c r="AG19" s="95"/>
      <c r="AH19" s="95"/>
      <c r="AI19" s="95"/>
      <c r="AJ19" s="95"/>
      <c r="AK19" s="95"/>
      <c r="AL19" s="12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8"/>
      <c r="BM19" s="99"/>
      <c r="BN19" s="99"/>
      <c r="BO19" s="99"/>
      <c r="BP19" s="99"/>
    </row>
    <row r="20" spans="1:68" ht="15.75">
      <c r="A20" s="119"/>
      <c r="B20" s="113" t="s">
        <v>228</v>
      </c>
      <c r="C20" s="100" t="s">
        <v>229</v>
      </c>
      <c r="D20" s="90" t="s">
        <v>230</v>
      </c>
      <c r="E20" s="91">
        <v>43000</v>
      </c>
      <c r="F20" s="91"/>
      <c r="G20" s="93">
        <f t="shared" si="78"/>
        <v>0</v>
      </c>
      <c r="H20" s="93">
        <f t="shared" si="79"/>
        <v>0</v>
      </c>
      <c r="I20" s="95"/>
      <c r="J20" s="116">
        <v>20565.900000000001</v>
      </c>
      <c r="K20" s="116"/>
      <c r="L20" s="117"/>
      <c r="M20" s="96">
        <f t="shared" si="82"/>
        <v>0</v>
      </c>
      <c r="N20" s="96">
        <f t="shared" ref="N20:O20" si="88">Z20+AC20+AF20+AI20+AL20+AO20+AR20+AU20+AX20+BA20+BD20+BG20</f>
        <v>3427.65</v>
      </c>
      <c r="O20" s="96">
        <f t="shared" si="88"/>
        <v>0</v>
      </c>
      <c r="P20" s="81">
        <f t="shared" ref="P20:R20" si="89">IF(BI20=0,SUM(Y20+AB20+AE20+AH20+AK20+AN20+AQ20+AT20+AW20+AZ20+BC20+BF20),BI20)</f>
        <v>0</v>
      </c>
      <c r="Q20" s="81">
        <f t="shared" si="89"/>
        <v>3427.65</v>
      </c>
      <c r="R20" s="81">
        <f t="shared" si="89"/>
        <v>0</v>
      </c>
      <c r="S20" s="96">
        <f t="shared" ref="S20:T20" si="90">I20-M20</f>
        <v>0</v>
      </c>
      <c r="T20" s="96">
        <f t="shared" si="90"/>
        <v>17138.25</v>
      </c>
      <c r="U20" s="96">
        <f t="shared" si="85"/>
        <v>0</v>
      </c>
      <c r="V20" s="97" t="e">
        <f t="shared" ref="V20:W20" si="91">M20/I20</f>
        <v>#DIV/0!</v>
      </c>
      <c r="W20" s="97">
        <f t="shared" si="91"/>
        <v>0.16666666666666666</v>
      </c>
      <c r="X20" s="97" t="e">
        <f t="shared" si="87"/>
        <v>#DIV/0!</v>
      </c>
      <c r="Y20" s="95"/>
      <c r="Z20" s="102">
        <v>3427.65</v>
      </c>
      <c r="AA20" s="95"/>
      <c r="AB20" s="118"/>
      <c r="AC20" s="118"/>
      <c r="AD20" s="95"/>
      <c r="AE20" s="95"/>
      <c r="AF20" s="12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8"/>
      <c r="BM20" s="99"/>
      <c r="BN20" s="99"/>
      <c r="BO20" s="99"/>
      <c r="BP20" s="99"/>
    </row>
    <row r="21" spans="1:68" ht="15.75" customHeight="1">
      <c r="A21" s="119"/>
      <c r="B21" s="113" t="s">
        <v>231</v>
      </c>
      <c r="C21" s="100" t="s">
        <v>232</v>
      </c>
      <c r="D21" s="90" t="s">
        <v>233</v>
      </c>
      <c r="E21" s="91">
        <v>2000</v>
      </c>
      <c r="F21" s="91"/>
      <c r="G21" s="93">
        <f t="shared" si="78"/>
        <v>0</v>
      </c>
      <c r="H21" s="93">
        <f t="shared" si="79"/>
        <v>0</v>
      </c>
      <c r="I21" s="95"/>
      <c r="J21" s="116">
        <v>1838.67</v>
      </c>
      <c r="K21" s="116"/>
      <c r="L21" s="117"/>
      <c r="M21" s="96">
        <f t="shared" si="82"/>
        <v>0</v>
      </c>
      <c r="N21" s="96">
        <f t="shared" ref="N21:O21" si="92">Z21+AC21+AF21+AI21+AL21+AO21+AR21+AU21+AX21+BA21+BD21+BG21</f>
        <v>0</v>
      </c>
      <c r="O21" s="96">
        <f t="shared" si="92"/>
        <v>0</v>
      </c>
      <c r="P21" s="81">
        <f t="shared" ref="P21:R21" si="93">IF(BI21=0,SUM(Y21+AB21+AE21+AH21+AK21+AN21+AQ21+AT21+AW21+AZ21+BC21+BF21),BI21)</f>
        <v>0</v>
      </c>
      <c r="Q21" s="81">
        <f t="shared" si="93"/>
        <v>0</v>
      </c>
      <c r="R21" s="81">
        <f t="shared" si="93"/>
        <v>0</v>
      </c>
      <c r="S21" s="96">
        <f t="shared" ref="S21:T21" si="94">I21-M21</f>
        <v>0</v>
      </c>
      <c r="T21" s="96">
        <f t="shared" si="94"/>
        <v>1838.67</v>
      </c>
      <c r="U21" s="96">
        <f t="shared" si="85"/>
        <v>0</v>
      </c>
      <c r="V21" s="97" t="e">
        <f t="shared" ref="V21:W21" si="95">M21/I21</f>
        <v>#DIV/0!</v>
      </c>
      <c r="W21" s="97">
        <f t="shared" si="95"/>
        <v>0</v>
      </c>
      <c r="X21" s="97" t="e">
        <f t="shared" si="87"/>
        <v>#DIV/0!</v>
      </c>
      <c r="Y21" s="95"/>
      <c r="Z21" s="95"/>
      <c r="AA21" s="95"/>
      <c r="AB21" s="118"/>
      <c r="AC21" s="118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8"/>
      <c r="BM21" s="99"/>
      <c r="BN21" s="99"/>
      <c r="BO21" s="99"/>
      <c r="BP21" s="99"/>
    </row>
    <row r="22" spans="1:68" ht="15.75" customHeight="1">
      <c r="A22" s="119"/>
      <c r="B22" s="113" t="s">
        <v>234</v>
      </c>
      <c r="C22" s="100" t="s">
        <v>229</v>
      </c>
      <c r="D22" s="121" t="s">
        <v>235</v>
      </c>
      <c r="E22" s="91">
        <v>45000</v>
      </c>
      <c r="F22" s="115"/>
      <c r="G22" s="93">
        <f t="shared" si="78"/>
        <v>0</v>
      </c>
      <c r="H22" s="93">
        <f t="shared" si="79"/>
        <v>0</v>
      </c>
      <c r="I22" s="95"/>
      <c r="J22" s="116">
        <v>16833.330000000002</v>
      </c>
      <c r="K22" s="116"/>
      <c r="L22" s="117"/>
      <c r="M22" s="96">
        <f t="shared" si="82"/>
        <v>0</v>
      </c>
      <c r="N22" s="96">
        <f t="shared" ref="N22:O22" si="96">Z22+AC22+AF22+AI22+AL22+AO22+AR22+AU22+AX22+BA22+BD22+BG22</f>
        <v>6803.63</v>
      </c>
      <c r="O22" s="96">
        <f t="shared" si="96"/>
        <v>0</v>
      </c>
      <c r="P22" s="81">
        <f t="shared" ref="P22:R22" si="97">IF(BI22=0,SUM(Y22+AB22+AE22+AH22+AK22+AN22+AQ22+AT22+AW22+AZ22+BC22+BF22),BI22)</f>
        <v>0</v>
      </c>
      <c r="Q22" s="81">
        <f t="shared" si="97"/>
        <v>6803.63</v>
      </c>
      <c r="R22" s="81">
        <f t="shared" si="97"/>
        <v>0</v>
      </c>
      <c r="S22" s="96">
        <f t="shared" ref="S22:T22" si="98">I22-M22</f>
        <v>0</v>
      </c>
      <c r="T22" s="96">
        <f t="shared" si="98"/>
        <v>10029.700000000001</v>
      </c>
      <c r="U22" s="96">
        <f t="shared" si="85"/>
        <v>0</v>
      </c>
      <c r="V22" s="97" t="e">
        <f t="shared" ref="V22:W22" si="99">M22/I22</f>
        <v>#DIV/0!</v>
      </c>
      <c r="W22" s="97">
        <f t="shared" si="99"/>
        <v>0.40417611963883554</v>
      </c>
      <c r="X22" s="97" t="e">
        <f t="shared" si="87"/>
        <v>#DIV/0!</v>
      </c>
      <c r="Y22" s="95"/>
      <c r="Z22" s="102">
        <f>3725.61+3078.02</f>
        <v>6803.63</v>
      </c>
      <c r="AA22" s="95"/>
      <c r="AB22" s="118"/>
      <c r="AC22" s="118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8"/>
      <c r="BM22" s="99"/>
      <c r="BN22" s="99"/>
      <c r="BO22" s="99"/>
      <c r="BP22" s="99"/>
    </row>
    <row r="23" spans="1:68" ht="15.75" customHeight="1">
      <c r="A23" s="119"/>
      <c r="B23" s="113" t="s">
        <v>236</v>
      </c>
      <c r="C23" s="100" t="s">
        <v>229</v>
      </c>
      <c r="D23" s="121" t="s">
        <v>237</v>
      </c>
      <c r="E23" s="91">
        <v>43000</v>
      </c>
      <c r="F23" s="115"/>
      <c r="G23" s="93">
        <f t="shared" si="78"/>
        <v>0</v>
      </c>
      <c r="H23" s="93">
        <f t="shared" si="79"/>
        <v>0</v>
      </c>
      <c r="I23" s="95"/>
      <c r="J23" s="116">
        <v>18798.599999999999</v>
      </c>
      <c r="K23" s="116"/>
      <c r="L23" s="117"/>
      <c r="M23" s="96">
        <f t="shared" si="82"/>
        <v>0</v>
      </c>
      <c r="N23" s="96">
        <f t="shared" ref="N23:O23" si="100">Z23+AC23+AF23+AI23+AL23+AO23+AR23+AU23+AX23+BA23+BD23+BG23</f>
        <v>3133.1</v>
      </c>
      <c r="O23" s="96">
        <f t="shared" si="100"/>
        <v>0</v>
      </c>
      <c r="P23" s="81">
        <f t="shared" ref="P23:R23" si="101">IF(BI23=0,SUM(Y23+AB23+AE23+AH23+AK23+AN23+AQ23+AT23+AW23+AZ23+BC23+BF23),BI23)</f>
        <v>0</v>
      </c>
      <c r="Q23" s="81">
        <f t="shared" si="101"/>
        <v>3133.1</v>
      </c>
      <c r="R23" s="81">
        <f t="shared" si="101"/>
        <v>0</v>
      </c>
      <c r="S23" s="96">
        <f t="shared" ref="S23:T23" si="102">I23-M23</f>
        <v>0</v>
      </c>
      <c r="T23" s="96">
        <f t="shared" si="102"/>
        <v>15665.499999999998</v>
      </c>
      <c r="U23" s="96">
        <f t="shared" si="85"/>
        <v>0</v>
      </c>
      <c r="V23" s="97" t="e">
        <f t="shared" ref="V23:W23" si="103">M23/I23</f>
        <v>#DIV/0!</v>
      </c>
      <c r="W23" s="97">
        <f t="shared" si="103"/>
        <v>0.16666666666666669</v>
      </c>
      <c r="X23" s="97" t="e">
        <f t="shared" si="87"/>
        <v>#DIV/0!</v>
      </c>
      <c r="Y23" s="95"/>
      <c r="Z23" s="102">
        <v>3133.1</v>
      </c>
      <c r="AA23" s="95"/>
      <c r="AB23" s="118"/>
      <c r="AC23" s="118"/>
      <c r="AD23" s="95"/>
      <c r="AE23" s="95"/>
      <c r="AF23" s="126"/>
      <c r="AG23" s="127"/>
      <c r="AH23" s="95"/>
      <c r="AI23" s="127"/>
      <c r="AJ23" s="127"/>
      <c r="AK23" s="95"/>
      <c r="AL23" s="127"/>
      <c r="AM23" s="127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8"/>
      <c r="BM23" s="99"/>
      <c r="BN23" s="99"/>
      <c r="BO23" s="99"/>
      <c r="BP23" s="99"/>
    </row>
    <row r="24" spans="1:68" ht="15.75" customHeight="1">
      <c r="A24" s="119"/>
      <c r="B24" s="113"/>
      <c r="C24" s="100" t="s">
        <v>229</v>
      </c>
      <c r="D24" s="121" t="s">
        <v>238</v>
      </c>
      <c r="E24" s="91">
        <v>44707.32</v>
      </c>
      <c r="F24" s="92">
        <v>50000</v>
      </c>
      <c r="G24" s="93">
        <f t="shared" si="78"/>
        <v>0</v>
      </c>
      <c r="H24" s="93"/>
      <c r="I24" s="95"/>
      <c r="J24" s="116"/>
      <c r="K24" s="116"/>
      <c r="L24" s="117"/>
      <c r="M24" s="96">
        <f t="shared" si="82"/>
        <v>0</v>
      </c>
      <c r="N24" s="96">
        <f t="shared" ref="N24:O24" si="104">Z24+AC24+AF24+AI24+AL24+AO24+AR24+AU24+AX24+BA24+BD24+BG24</f>
        <v>0</v>
      </c>
      <c r="O24" s="96">
        <f t="shared" si="104"/>
        <v>0</v>
      </c>
      <c r="P24" s="81">
        <f t="shared" ref="P24:R24" si="105">IF(BI24=0,SUM(Y24+AB24+AE24+AH24+AK24+AN24+AQ24+AT24+AW24+AZ24+BC24+BF24),BI24)</f>
        <v>0</v>
      </c>
      <c r="Q24" s="81">
        <f t="shared" si="105"/>
        <v>0</v>
      </c>
      <c r="R24" s="81">
        <f t="shared" si="105"/>
        <v>0</v>
      </c>
      <c r="S24" s="96"/>
      <c r="T24" s="96"/>
      <c r="U24" s="96"/>
      <c r="V24" s="97"/>
      <c r="W24" s="97"/>
      <c r="X24" s="97"/>
      <c r="Y24" s="95"/>
      <c r="Z24" s="95"/>
      <c r="AA24" s="95"/>
      <c r="AB24" s="118"/>
      <c r="AC24" s="118"/>
      <c r="AD24" s="95"/>
      <c r="AE24" s="95"/>
      <c r="AF24" s="126"/>
      <c r="AG24" s="127"/>
      <c r="AH24" s="95"/>
      <c r="AI24" s="127"/>
      <c r="AJ24" s="127"/>
      <c r="AK24" s="95"/>
      <c r="AL24" s="127"/>
      <c r="AM24" s="127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8"/>
      <c r="BM24" s="99"/>
      <c r="BN24" s="99"/>
      <c r="BO24" s="99"/>
      <c r="BP24" s="99"/>
    </row>
    <row r="25" spans="1:68" ht="15.75" customHeight="1">
      <c r="A25" s="112"/>
      <c r="B25" s="113" t="s">
        <v>239</v>
      </c>
      <c r="C25" s="100" t="s">
        <v>240</v>
      </c>
      <c r="D25" s="90" t="s">
        <v>241</v>
      </c>
      <c r="E25" s="91">
        <v>7000</v>
      </c>
      <c r="F25" s="91"/>
      <c r="G25" s="93">
        <f t="shared" si="78"/>
        <v>0</v>
      </c>
      <c r="H25" s="93">
        <f t="shared" ref="H25:H54" si="106">M25/E25</f>
        <v>0</v>
      </c>
      <c r="I25" s="95"/>
      <c r="J25" s="116">
        <v>5583.4</v>
      </c>
      <c r="K25" s="116"/>
      <c r="L25" s="117"/>
      <c r="M25" s="96">
        <f t="shared" si="82"/>
        <v>0</v>
      </c>
      <c r="N25" s="96">
        <f t="shared" ref="N25:O25" si="107">Z25+AC25+AF25+AI25+AL25+AO25+AR25+AU25+AX25+BA25+BD25+BG25</f>
        <v>0</v>
      </c>
      <c r="O25" s="96">
        <f t="shared" si="107"/>
        <v>0</v>
      </c>
      <c r="P25" s="81">
        <f t="shared" ref="P25:R25" si="108">IF(BI25=0,SUM(Y25+AB25+AE25+AH25+AK25+AN25+AQ25+AT25+AW25+AZ25+BC25+BF25),BI25)</f>
        <v>0</v>
      </c>
      <c r="Q25" s="81">
        <f t="shared" si="108"/>
        <v>0</v>
      </c>
      <c r="R25" s="81">
        <f t="shared" si="108"/>
        <v>0</v>
      </c>
      <c r="S25" s="96">
        <f t="shared" ref="S25:T25" si="109">I25-M25</f>
        <v>0</v>
      </c>
      <c r="T25" s="96">
        <f t="shared" si="109"/>
        <v>5583.4</v>
      </c>
      <c r="U25" s="96">
        <f t="shared" ref="U25:U30" si="110">L25-O25</f>
        <v>0</v>
      </c>
      <c r="V25" s="97" t="e">
        <f t="shared" ref="V25:W25" si="111">M25/I25</f>
        <v>#DIV/0!</v>
      </c>
      <c r="W25" s="97">
        <f t="shared" si="111"/>
        <v>0</v>
      </c>
      <c r="X25" s="97" t="e">
        <f t="shared" ref="X25:X30" si="112">O25/L25</f>
        <v>#DIV/0!</v>
      </c>
      <c r="Y25" s="95"/>
      <c r="Z25" s="95"/>
      <c r="AA25" s="95"/>
      <c r="AB25" s="118"/>
      <c r="AC25" s="118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8"/>
      <c r="BM25" s="99"/>
      <c r="BN25" s="99"/>
      <c r="BO25" s="99"/>
      <c r="BP25" s="99"/>
    </row>
    <row r="26" spans="1:68" ht="15.75" customHeight="1">
      <c r="A26" s="112"/>
      <c r="B26" s="113"/>
      <c r="C26" s="100" t="s">
        <v>242</v>
      </c>
      <c r="D26" s="121" t="s">
        <v>243</v>
      </c>
      <c r="E26" s="115">
        <v>8404</v>
      </c>
      <c r="F26" s="115"/>
      <c r="G26" s="93">
        <f t="shared" si="78"/>
        <v>0</v>
      </c>
      <c r="H26" s="93">
        <f t="shared" si="106"/>
        <v>0</v>
      </c>
      <c r="I26" s="95"/>
      <c r="J26" s="116"/>
      <c r="K26" s="116"/>
      <c r="L26" s="117"/>
      <c r="M26" s="96">
        <f t="shared" si="82"/>
        <v>0</v>
      </c>
      <c r="N26" s="96">
        <f t="shared" ref="N26:O26" si="113">Z26+AC26+AF26+AI26+AL26+AO26+AR26+AU26+AX26+BA26+BD26+BG26</f>
        <v>0</v>
      </c>
      <c r="O26" s="96">
        <f t="shared" si="113"/>
        <v>0</v>
      </c>
      <c r="P26" s="81">
        <f t="shared" ref="P26:R26" si="114">IF(BI26=0,SUM(Y26+AB26+AE26+AH26+AK26+AN26+AQ26+AT26+AW26+AZ26+BC26+BF26),BI26)</f>
        <v>0</v>
      </c>
      <c r="Q26" s="81">
        <f t="shared" si="114"/>
        <v>0</v>
      </c>
      <c r="R26" s="81">
        <f t="shared" si="114"/>
        <v>0</v>
      </c>
      <c r="S26" s="96">
        <f t="shared" ref="S26:T26" si="115">I26-M26</f>
        <v>0</v>
      </c>
      <c r="T26" s="96">
        <f t="shared" si="115"/>
        <v>0</v>
      </c>
      <c r="U26" s="96">
        <f t="shared" si="110"/>
        <v>0</v>
      </c>
      <c r="V26" s="97" t="e">
        <f t="shared" ref="V26:W26" si="116">M26/I26</f>
        <v>#DIV/0!</v>
      </c>
      <c r="W26" s="97" t="e">
        <f t="shared" si="116"/>
        <v>#DIV/0!</v>
      </c>
      <c r="X26" s="97" t="e">
        <f t="shared" si="112"/>
        <v>#DIV/0!</v>
      </c>
      <c r="Y26" s="95"/>
      <c r="Z26" s="95"/>
      <c r="AA26" s="95"/>
      <c r="AB26" s="118"/>
      <c r="AC26" s="118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8"/>
      <c r="BM26" s="99"/>
      <c r="BN26" s="99"/>
      <c r="BO26" s="99"/>
      <c r="BP26" s="99"/>
    </row>
    <row r="27" spans="1:68" ht="15.75" customHeight="1">
      <c r="A27" s="112"/>
      <c r="B27" s="113" t="s">
        <v>244</v>
      </c>
      <c r="C27" s="100" t="s">
        <v>245</v>
      </c>
      <c r="D27" s="90" t="s">
        <v>86</v>
      </c>
      <c r="E27" s="91">
        <v>10000</v>
      </c>
      <c r="F27" s="91"/>
      <c r="G27" s="93">
        <f t="shared" si="78"/>
        <v>0</v>
      </c>
      <c r="H27" s="93">
        <f t="shared" si="106"/>
        <v>0</v>
      </c>
      <c r="I27" s="95"/>
      <c r="J27" s="116">
        <v>13095</v>
      </c>
      <c r="K27" s="116"/>
      <c r="L27" s="117"/>
      <c r="M27" s="96">
        <f t="shared" si="82"/>
        <v>0</v>
      </c>
      <c r="N27" s="96">
        <f t="shared" ref="N27:O27" si="117">Z27+AC27+AF27+AI27+AL27+AO27+AR27+AU27+AX27+BA27+BD27+BG27</f>
        <v>13095</v>
      </c>
      <c r="O27" s="96">
        <f t="shared" si="117"/>
        <v>0</v>
      </c>
      <c r="P27" s="81">
        <f t="shared" ref="P27:R27" si="118">IF(BI27=0,SUM(Y27+AB27+AE27+AH27+AK27+AN27+AQ27+AT27+AW27+AZ27+BC27+BF27),BI27)</f>
        <v>0</v>
      </c>
      <c r="Q27" s="81">
        <f t="shared" si="118"/>
        <v>13095</v>
      </c>
      <c r="R27" s="81">
        <f t="shared" si="118"/>
        <v>0</v>
      </c>
      <c r="S27" s="96">
        <f t="shared" ref="S27:T27" si="119">I27-M27</f>
        <v>0</v>
      </c>
      <c r="T27" s="96">
        <f t="shared" si="119"/>
        <v>0</v>
      </c>
      <c r="U27" s="96">
        <f t="shared" si="110"/>
        <v>0</v>
      </c>
      <c r="V27" s="97" t="e">
        <f t="shared" ref="V27:W27" si="120">M27/I27</f>
        <v>#DIV/0!</v>
      </c>
      <c r="W27" s="97">
        <f t="shared" si="120"/>
        <v>1</v>
      </c>
      <c r="X27" s="97" t="e">
        <f t="shared" si="112"/>
        <v>#DIV/0!</v>
      </c>
      <c r="Y27" s="95"/>
      <c r="Z27" s="95">
        <f>13095</f>
        <v>13095</v>
      </c>
      <c r="AA27" s="95"/>
      <c r="AB27" s="118"/>
      <c r="AC27" s="118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8"/>
      <c r="BM27" s="99"/>
      <c r="BN27" s="99"/>
      <c r="BO27" s="99"/>
      <c r="BP27" s="99"/>
    </row>
    <row r="28" spans="1:68" ht="15.75" customHeight="1">
      <c r="A28" s="112"/>
      <c r="B28" s="113" t="s">
        <v>246</v>
      </c>
      <c r="C28" s="100" t="s">
        <v>240</v>
      </c>
      <c r="D28" s="90" t="s">
        <v>87</v>
      </c>
      <c r="E28" s="91">
        <v>4202</v>
      </c>
      <c r="F28" s="91"/>
      <c r="G28" s="93">
        <f t="shared" si="78"/>
        <v>0</v>
      </c>
      <c r="H28" s="93">
        <f t="shared" si="106"/>
        <v>0</v>
      </c>
      <c r="I28" s="95"/>
      <c r="J28" s="116">
        <v>16850</v>
      </c>
      <c r="K28" s="116"/>
      <c r="L28" s="117"/>
      <c r="M28" s="96">
        <f t="shared" si="82"/>
        <v>0</v>
      </c>
      <c r="N28" s="96">
        <f t="shared" ref="N28:O28" si="121">Z28+AC28+AF28+AI28+AL28+AO28+AR28+AU28+AX28+BA28+BD28+BG28</f>
        <v>0</v>
      </c>
      <c r="O28" s="96">
        <f t="shared" si="121"/>
        <v>0</v>
      </c>
      <c r="P28" s="81">
        <f t="shared" ref="P28:R28" si="122">IF(BI28=0,SUM(Y28+AB28+AE28+AH28+AK28+AN28+AQ28+AT28+AW28+AZ28+BC28+BF28),BI28)</f>
        <v>0</v>
      </c>
      <c r="Q28" s="81">
        <f t="shared" si="122"/>
        <v>0</v>
      </c>
      <c r="R28" s="81">
        <f t="shared" si="122"/>
        <v>0</v>
      </c>
      <c r="S28" s="96">
        <f t="shared" ref="S28:T28" si="123">I28-M28</f>
        <v>0</v>
      </c>
      <c r="T28" s="96">
        <f t="shared" si="123"/>
        <v>16850</v>
      </c>
      <c r="U28" s="96">
        <f t="shared" si="110"/>
        <v>0</v>
      </c>
      <c r="V28" s="97" t="e">
        <f t="shared" ref="V28:W28" si="124">M28/I28</f>
        <v>#DIV/0!</v>
      </c>
      <c r="W28" s="97">
        <f t="shared" si="124"/>
        <v>0</v>
      </c>
      <c r="X28" s="97" t="e">
        <f t="shared" si="112"/>
        <v>#DIV/0!</v>
      </c>
      <c r="Y28" s="95"/>
      <c r="Z28" s="95"/>
      <c r="AA28" s="95"/>
      <c r="AB28" s="118"/>
      <c r="AC28" s="118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8"/>
      <c r="BM28" s="99"/>
      <c r="BN28" s="99"/>
      <c r="BO28" s="99"/>
      <c r="BP28" s="99"/>
    </row>
    <row r="29" spans="1:68" ht="15.75" customHeight="1">
      <c r="A29" s="119"/>
      <c r="B29" s="113"/>
      <c r="C29" s="100" t="s">
        <v>242</v>
      </c>
      <c r="D29" s="90" t="s">
        <v>247</v>
      </c>
      <c r="E29" s="91">
        <v>4202</v>
      </c>
      <c r="F29" s="91"/>
      <c r="G29" s="93">
        <f t="shared" si="78"/>
        <v>0</v>
      </c>
      <c r="H29" s="93">
        <f t="shared" si="106"/>
        <v>0</v>
      </c>
      <c r="I29" s="95"/>
      <c r="J29" s="116"/>
      <c r="K29" s="116"/>
      <c r="L29" s="117"/>
      <c r="M29" s="96">
        <f t="shared" si="82"/>
        <v>0</v>
      </c>
      <c r="N29" s="96">
        <f t="shared" ref="N29:O29" si="125">Z29+AC29+AF29+AI29+AL29+AO29+AR29+AU29+AX29+BA29+BD29+BG29</f>
        <v>0</v>
      </c>
      <c r="O29" s="96">
        <f t="shared" si="125"/>
        <v>0</v>
      </c>
      <c r="P29" s="81">
        <f t="shared" ref="P29:R29" si="126">IF(BI29=0,SUM(Y29+AB29+AE29+AH29+AK29+AN29+AQ29+AT29+AW29+AZ29+BC29+BF29),BI29)</f>
        <v>0</v>
      </c>
      <c r="Q29" s="81">
        <f t="shared" si="126"/>
        <v>0</v>
      </c>
      <c r="R29" s="81">
        <f t="shared" si="126"/>
        <v>0</v>
      </c>
      <c r="S29" s="96">
        <f t="shared" ref="S29:T29" si="127">I29-M29</f>
        <v>0</v>
      </c>
      <c r="T29" s="96">
        <f t="shared" si="127"/>
        <v>0</v>
      </c>
      <c r="U29" s="96">
        <f t="shared" si="110"/>
        <v>0</v>
      </c>
      <c r="V29" s="97" t="e">
        <f t="shared" ref="V29:W29" si="128">M29/I29</f>
        <v>#DIV/0!</v>
      </c>
      <c r="W29" s="97" t="e">
        <f t="shared" si="128"/>
        <v>#DIV/0!</v>
      </c>
      <c r="X29" s="97" t="e">
        <f t="shared" si="112"/>
        <v>#DIV/0!</v>
      </c>
      <c r="Y29" s="95"/>
      <c r="Z29" s="128"/>
      <c r="AA29" s="95"/>
      <c r="AB29" s="118"/>
      <c r="AC29" s="118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8"/>
      <c r="BM29" s="99"/>
      <c r="BN29" s="99"/>
      <c r="BO29" s="99"/>
      <c r="BP29" s="99"/>
    </row>
    <row r="30" spans="1:68" ht="15.75" customHeight="1">
      <c r="A30" s="112"/>
      <c r="B30" s="113" t="s">
        <v>248</v>
      </c>
      <c r="C30" s="100" t="s">
        <v>240</v>
      </c>
      <c r="D30" s="90" t="s">
        <v>249</v>
      </c>
      <c r="E30" s="91">
        <v>18404</v>
      </c>
      <c r="F30" s="91"/>
      <c r="G30" s="93">
        <f t="shared" si="78"/>
        <v>0</v>
      </c>
      <c r="H30" s="93">
        <f t="shared" si="106"/>
        <v>0</v>
      </c>
      <c r="I30" s="95"/>
      <c r="J30" s="116">
        <f>2515+5718.85</f>
        <v>8233.85</v>
      </c>
      <c r="K30" s="116"/>
      <c r="L30" s="117"/>
      <c r="M30" s="96">
        <f t="shared" si="82"/>
        <v>0</v>
      </c>
      <c r="N30" s="96">
        <f t="shared" ref="N30:O30" si="129">Z30+AC30+AF30+AI30+AL30+AO30+AR30+AU30+AX30+BA30+BD30+BG30</f>
        <v>0</v>
      </c>
      <c r="O30" s="96">
        <f t="shared" si="129"/>
        <v>0</v>
      </c>
      <c r="P30" s="81">
        <f t="shared" ref="P30:R30" si="130">IF(BI30=0,SUM(Y30+AB30+AE30+AH30+AK30+AN30+AQ30+AT30+AW30+AZ30+BC30+BF30),BI30)</f>
        <v>0</v>
      </c>
      <c r="Q30" s="81">
        <f t="shared" si="130"/>
        <v>0</v>
      </c>
      <c r="R30" s="81">
        <f t="shared" si="130"/>
        <v>0</v>
      </c>
      <c r="S30" s="96">
        <f t="shared" ref="S30:T30" si="131">I30-M30</f>
        <v>0</v>
      </c>
      <c r="T30" s="96">
        <f t="shared" si="131"/>
        <v>8233.85</v>
      </c>
      <c r="U30" s="96">
        <f t="shared" si="110"/>
        <v>0</v>
      </c>
      <c r="V30" s="97" t="e">
        <f t="shared" ref="V30:W30" si="132">M30/I30</f>
        <v>#DIV/0!</v>
      </c>
      <c r="W30" s="97">
        <f t="shared" si="132"/>
        <v>0</v>
      </c>
      <c r="X30" s="97" t="e">
        <f t="shared" si="112"/>
        <v>#DIV/0!</v>
      </c>
      <c r="Y30" s="95"/>
      <c r="Z30" s="95"/>
      <c r="AA30" s="95"/>
      <c r="AB30" s="118"/>
      <c r="AC30" s="118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  <c r="BM30" s="99"/>
      <c r="BN30" s="99"/>
      <c r="BO30" s="99"/>
      <c r="BP30" s="99"/>
    </row>
    <row r="31" spans="1:68" ht="15.75" customHeight="1">
      <c r="A31" s="112"/>
      <c r="B31" s="113" t="s">
        <v>250</v>
      </c>
      <c r="C31" s="100" t="s">
        <v>240</v>
      </c>
      <c r="D31" s="129" t="s">
        <v>251</v>
      </c>
      <c r="E31" s="91"/>
      <c r="F31" s="91"/>
      <c r="G31" s="93" t="e">
        <f t="shared" si="78"/>
        <v>#DIV/0!</v>
      </c>
      <c r="H31" s="93" t="e">
        <f t="shared" si="106"/>
        <v>#DIV/0!</v>
      </c>
      <c r="I31" s="95"/>
      <c r="J31" s="116">
        <f>977.38+2861.28</f>
        <v>3838.6600000000003</v>
      </c>
      <c r="K31" s="116"/>
      <c r="L31" s="117"/>
      <c r="M31" s="96">
        <f t="shared" si="82"/>
        <v>0</v>
      </c>
      <c r="N31" s="96">
        <f t="shared" ref="N31:O31" si="133">Z31+AC31+AF31+AI31+AL31+AO31+AR31+AU31+AX31+BA31+BD31+BG31</f>
        <v>0</v>
      </c>
      <c r="O31" s="96">
        <f t="shared" si="133"/>
        <v>0</v>
      </c>
      <c r="P31" s="81">
        <f t="shared" ref="P31:R31" si="134">IF(BI31=0,SUM(Y31+AB31+AE31+AH31+AK31+AN31+AQ31+AT31+AW31+AZ31+BC31+BF31),BI31)</f>
        <v>0</v>
      </c>
      <c r="Q31" s="81">
        <f t="shared" si="134"/>
        <v>0</v>
      </c>
      <c r="R31" s="81">
        <f t="shared" si="134"/>
        <v>0</v>
      </c>
      <c r="S31" s="96"/>
      <c r="T31" s="96"/>
      <c r="U31" s="96"/>
      <c r="V31" s="97"/>
      <c r="W31" s="97"/>
      <c r="X31" s="97"/>
      <c r="Y31" s="95"/>
      <c r="Z31" s="95"/>
      <c r="AA31" s="95"/>
      <c r="AB31" s="118"/>
      <c r="AC31" s="118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8"/>
      <c r="BM31" s="99"/>
      <c r="BN31" s="99"/>
      <c r="BO31" s="99"/>
      <c r="BP31" s="99"/>
    </row>
    <row r="32" spans="1:68" ht="15.75" customHeight="1">
      <c r="A32" s="112"/>
      <c r="B32" s="113"/>
      <c r="C32" s="100" t="s">
        <v>240</v>
      </c>
      <c r="D32" s="90" t="s">
        <v>252</v>
      </c>
      <c r="E32" s="91">
        <v>20000</v>
      </c>
      <c r="F32" s="91"/>
      <c r="G32" s="93">
        <f t="shared" si="78"/>
        <v>0</v>
      </c>
      <c r="H32" s="93">
        <f t="shared" si="106"/>
        <v>0</v>
      </c>
      <c r="I32" s="95"/>
      <c r="J32" s="116"/>
      <c r="K32" s="116"/>
      <c r="L32" s="117"/>
      <c r="M32" s="96">
        <f t="shared" si="82"/>
        <v>0</v>
      </c>
      <c r="N32" s="96">
        <f t="shared" ref="N32:O32" si="135">Z32+AC32+AF32+AI32+AL32+AO32+AR32+AU32+AX32+BA32+BD32+BG32</f>
        <v>0</v>
      </c>
      <c r="O32" s="96">
        <f t="shared" si="135"/>
        <v>0</v>
      </c>
      <c r="P32" s="81">
        <f t="shared" ref="P32:R32" si="136">IF(BI32=0,SUM(Y32+AB32+AE32+AH32+AK32+AN32+AQ32+AT32+AW32+AZ32+BC32+BF32),BI32)</f>
        <v>0</v>
      </c>
      <c r="Q32" s="81">
        <f t="shared" si="136"/>
        <v>0</v>
      </c>
      <c r="R32" s="81">
        <f t="shared" si="136"/>
        <v>0</v>
      </c>
      <c r="S32" s="96">
        <f t="shared" ref="S32:T32" si="137">I32-M32</f>
        <v>0</v>
      </c>
      <c r="T32" s="96">
        <f t="shared" si="137"/>
        <v>0</v>
      </c>
      <c r="U32" s="96">
        <f t="shared" ref="U32:U35" si="138">L32-O32</f>
        <v>0</v>
      </c>
      <c r="V32" s="97" t="e">
        <f t="shared" ref="V32:W32" si="139">M32/I32</f>
        <v>#DIV/0!</v>
      </c>
      <c r="W32" s="97" t="e">
        <f t="shared" si="139"/>
        <v>#DIV/0!</v>
      </c>
      <c r="X32" s="97" t="e">
        <f t="shared" ref="X32:X35" si="140">O32/L32</f>
        <v>#DIV/0!</v>
      </c>
      <c r="Y32" s="95"/>
      <c r="Z32" s="95"/>
      <c r="AA32" s="95"/>
      <c r="AB32" s="118"/>
      <c r="AC32" s="118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8"/>
      <c r="BM32" s="99"/>
      <c r="BN32" s="99"/>
      <c r="BO32" s="99"/>
      <c r="BP32" s="99"/>
    </row>
    <row r="33" spans="1:68" ht="15.75" customHeight="1">
      <c r="A33" s="112"/>
      <c r="B33" s="113" t="s">
        <v>253</v>
      </c>
      <c r="C33" s="100" t="s">
        <v>232</v>
      </c>
      <c r="D33" s="90" t="s">
        <v>91</v>
      </c>
      <c r="E33" s="91">
        <v>2025.37</v>
      </c>
      <c r="F33" s="91"/>
      <c r="G33" s="93">
        <f t="shared" si="78"/>
        <v>0</v>
      </c>
      <c r="H33" s="93">
        <f t="shared" si="106"/>
        <v>0</v>
      </c>
      <c r="I33" s="95"/>
      <c r="J33" s="116">
        <v>3374.7</v>
      </c>
      <c r="K33" s="116"/>
      <c r="L33" s="117"/>
      <c r="M33" s="96">
        <f t="shared" si="82"/>
        <v>0</v>
      </c>
      <c r="N33" s="96">
        <f t="shared" ref="N33:O33" si="141">Z33+AC33+AF33+AI33+AL33+AO33+AR33+AU33+AX33+BA33+BD33+BG33</f>
        <v>0</v>
      </c>
      <c r="O33" s="96">
        <f t="shared" si="141"/>
        <v>0</v>
      </c>
      <c r="P33" s="81">
        <f t="shared" ref="P33:R33" si="142">IF(BI33=0,SUM(Y33+AB33+AE33+AH33+AK33+AN33+AQ33+AT33+AW33+AZ33+BC33+BF33),BI33)</f>
        <v>0</v>
      </c>
      <c r="Q33" s="81">
        <f t="shared" si="142"/>
        <v>0</v>
      </c>
      <c r="R33" s="81">
        <f t="shared" si="142"/>
        <v>0</v>
      </c>
      <c r="S33" s="96">
        <f t="shared" ref="S33:T33" si="143">I33-M33</f>
        <v>0</v>
      </c>
      <c r="T33" s="96">
        <f t="shared" si="143"/>
        <v>3374.7</v>
      </c>
      <c r="U33" s="96">
        <f t="shared" si="138"/>
        <v>0</v>
      </c>
      <c r="V33" s="97" t="e">
        <f t="shared" ref="V33:W33" si="144">M33/I33</f>
        <v>#DIV/0!</v>
      </c>
      <c r="W33" s="97">
        <f t="shared" si="144"/>
        <v>0</v>
      </c>
      <c r="X33" s="97" t="e">
        <f t="shared" si="140"/>
        <v>#DIV/0!</v>
      </c>
      <c r="Y33" s="95"/>
      <c r="Z33" s="95"/>
      <c r="AA33" s="95"/>
      <c r="AB33" s="118"/>
      <c r="AC33" s="130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8"/>
      <c r="BM33" s="99"/>
      <c r="BN33" s="99"/>
      <c r="BO33" s="99"/>
      <c r="BP33" s="99"/>
    </row>
    <row r="34" spans="1:68" ht="15.75" customHeight="1">
      <c r="A34" s="119"/>
      <c r="B34" s="113" t="s">
        <v>254</v>
      </c>
      <c r="C34" s="100" t="s">
        <v>255</v>
      </c>
      <c r="D34" s="121" t="s">
        <v>101</v>
      </c>
      <c r="E34" s="131">
        <v>30000</v>
      </c>
      <c r="F34" s="115"/>
      <c r="G34" s="93">
        <f t="shared" si="78"/>
        <v>0</v>
      </c>
      <c r="H34" s="93">
        <f t="shared" si="106"/>
        <v>0</v>
      </c>
      <c r="I34" s="132"/>
      <c r="J34" s="116">
        <v>4100</v>
      </c>
      <c r="K34" s="116"/>
      <c r="L34" s="117"/>
      <c r="M34" s="96">
        <f t="shared" si="82"/>
        <v>0</v>
      </c>
      <c r="N34" s="96">
        <f t="shared" ref="N34:O34" si="145">Z34+AC34+AF34+AI34+AL34+AO34+AR34+AU34+AX34+BA34+BD34+BG34</f>
        <v>0</v>
      </c>
      <c r="O34" s="96">
        <f t="shared" si="145"/>
        <v>0</v>
      </c>
      <c r="P34" s="81">
        <f t="shared" ref="P34:R34" si="146">IF(BI34=0,SUM(Y34+AB34+AE34+AH34+AK34+AN34+AQ34+AT34+AW34+AZ34+BC34+BF34),BI34)</f>
        <v>0</v>
      </c>
      <c r="Q34" s="81">
        <f t="shared" si="146"/>
        <v>0</v>
      </c>
      <c r="R34" s="81">
        <f t="shared" si="146"/>
        <v>0</v>
      </c>
      <c r="S34" s="133">
        <f t="shared" ref="S34:T34" si="147">I34-M34</f>
        <v>0</v>
      </c>
      <c r="T34" s="96">
        <f t="shared" si="147"/>
        <v>4100</v>
      </c>
      <c r="U34" s="96">
        <f t="shared" si="138"/>
        <v>0</v>
      </c>
      <c r="V34" s="97" t="e">
        <f t="shared" ref="V34:W34" si="148">M34/I34</f>
        <v>#DIV/0!</v>
      </c>
      <c r="W34" s="97">
        <f t="shared" si="148"/>
        <v>0</v>
      </c>
      <c r="X34" s="97" t="e">
        <f t="shared" si="140"/>
        <v>#DIV/0!</v>
      </c>
      <c r="Y34" s="118"/>
      <c r="Z34" s="95"/>
      <c r="AA34" s="95"/>
      <c r="AB34" s="118"/>
      <c r="AC34" s="118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8"/>
      <c r="BM34" s="99"/>
      <c r="BN34" s="99"/>
      <c r="BO34" s="99"/>
      <c r="BP34" s="99"/>
    </row>
    <row r="35" spans="1:68" ht="15.75" customHeight="1">
      <c r="A35" s="119"/>
      <c r="B35" s="120" t="s">
        <v>256</v>
      </c>
      <c r="C35" s="100" t="s">
        <v>257</v>
      </c>
      <c r="D35" s="121" t="s">
        <v>103</v>
      </c>
      <c r="E35" s="131">
        <v>10000</v>
      </c>
      <c r="F35" s="115"/>
      <c r="G35" s="93">
        <f t="shared" si="78"/>
        <v>0</v>
      </c>
      <c r="H35" s="93">
        <f t="shared" si="106"/>
        <v>0</v>
      </c>
      <c r="I35" s="95"/>
      <c r="J35" s="116">
        <f>19903.04+4541.3+16240</f>
        <v>40684.339999999997</v>
      </c>
      <c r="K35" s="134">
        <v>16240</v>
      </c>
      <c r="L35" s="117"/>
      <c r="M35" s="96">
        <f t="shared" si="82"/>
        <v>0</v>
      </c>
      <c r="N35" s="96">
        <f t="shared" ref="N35:O35" si="149">Z35+AC35+AF35+AI35+AL35+AO35+AR35+AU35+AX35+BA35+BD35+BG35</f>
        <v>0</v>
      </c>
      <c r="O35" s="96">
        <f t="shared" si="149"/>
        <v>0</v>
      </c>
      <c r="P35" s="81">
        <f t="shared" ref="P35:R35" si="150">IF(BI35=0,SUM(Y35+AB35+AE35+AH35+AK35+AN35+AQ35+AT35+AW35+AZ35+BC35+BF35),BI35)</f>
        <v>0</v>
      </c>
      <c r="Q35" s="81">
        <f t="shared" si="150"/>
        <v>0</v>
      </c>
      <c r="R35" s="81">
        <f t="shared" si="150"/>
        <v>0</v>
      </c>
      <c r="S35" s="96">
        <f t="shared" ref="S35:T35" si="151">I35-M35</f>
        <v>0</v>
      </c>
      <c r="T35" s="96">
        <f t="shared" si="151"/>
        <v>40684.339999999997</v>
      </c>
      <c r="U35" s="96">
        <f t="shared" si="138"/>
        <v>0</v>
      </c>
      <c r="V35" s="97" t="e">
        <f t="shared" ref="V35:W35" si="152">M35/I35</f>
        <v>#DIV/0!</v>
      </c>
      <c r="W35" s="97">
        <f t="shared" si="152"/>
        <v>0</v>
      </c>
      <c r="X35" s="97" t="e">
        <f t="shared" si="140"/>
        <v>#DIV/0!</v>
      </c>
      <c r="Y35" s="95"/>
      <c r="Z35" s="95"/>
      <c r="AA35" s="95"/>
      <c r="AB35" s="118"/>
      <c r="AC35" s="118"/>
      <c r="AD35" s="95"/>
      <c r="AE35" s="95"/>
      <c r="AF35" s="95"/>
      <c r="AG35" s="95"/>
      <c r="AH35" s="95"/>
      <c r="AI35" s="102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8"/>
      <c r="BM35" s="99"/>
      <c r="BN35" s="99"/>
      <c r="BO35" s="99"/>
      <c r="BP35" s="99"/>
    </row>
    <row r="36" spans="1:68" ht="15.75" customHeight="1">
      <c r="A36" s="119"/>
      <c r="B36" s="135" t="s">
        <v>258</v>
      </c>
      <c r="C36" s="100" t="s">
        <v>259</v>
      </c>
      <c r="D36" s="121" t="s">
        <v>260</v>
      </c>
      <c r="E36" s="136"/>
      <c r="F36" s="115"/>
      <c r="G36" s="93" t="e">
        <f t="shared" si="78"/>
        <v>#DIV/0!</v>
      </c>
      <c r="H36" s="93" t="e">
        <f t="shared" si="106"/>
        <v>#DIV/0!</v>
      </c>
      <c r="I36" s="95"/>
      <c r="J36" s="116">
        <v>949.5</v>
      </c>
      <c r="K36" s="116"/>
      <c r="L36" s="117"/>
      <c r="M36" s="96">
        <f t="shared" si="82"/>
        <v>0</v>
      </c>
      <c r="N36" s="96">
        <f t="shared" ref="N36:O36" si="153">Z36+AC36+AF36+AI36+AL36+AO36+AR36+AU36+AX36+BA36+BD36+BG36</f>
        <v>0</v>
      </c>
      <c r="O36" s="96">
        <f t="shared" si="153"/>
        <v>0</v>
      </c>
      <c r="P36" s="81">
        <f t="shared" ref="P36:R36" si="154">IF(BI36=0,SUM(Y36+AB36+AE36+AH36+AK36+AN36+AQ36+AT36+AW36+AZ36+BC36+BF36),BI36)</f>
        <v>0</v>
      </c>
      <c r="Q36" s="81">
        <f t="shared" si="154"/>
        <v>0</v>
      </c>
      <c r="R36" s="81">
        <f t="shared" si="154"/>
        <v>0</v>
      </c>
      <c r="S36" s="96"/>
      <c r="T36" s="96"/>
      <c r="U36" s="96"/>
      <c r="V36" s="97"/>
      <c r="W36" s="97"/>
      <c r="X36" s="97"/>
      <c r="Y36" s="95"/>
      <c r="Z36" s="95"/>
      <c r="AA36" s="95"/>
      <c r="AB36" s="118"/>
      <c r="AC36" s="118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8"/>
      <c r="BM36" s="99"/>
      <c r="BN36" s="99"/>
      <c r="BO36" s="99"/>
      <c r="BP36" s="99"/>
    </row>
    <row r="37" spans="1:68" ht="15.75" customHeight="1">
      <c r="A37" s="119"/>
      <c r="B37" s="113"/>
      <c r="C37" s="100" t="s">
        <v>261</v>
      </c>
      <c r="D37" s="90" t="s">
        <v>92</v>
      </c>
      <c r="E37" s="91">
        <v>19200</v>
      </c>
      <c r="F37" s="91"/>
      <c r="G37" s="93">
        <f t="shared" si="78"/>
        <v>0</v>
      </c>
      <c r="H37" s="93">
        <f t="shared" si="106"/>
        <v>0</v>
      </c>
      <c r="I37" s="95"/>
      <c r="J37" s="134">
        <v>50813</v>
      </c>
      <c r="K37" s="116"/>
      <c r="L37" s="117"/>
      <c r="M37" s="96">
        <f t="shared" si="82"/>
        <v>0</v>
      </c>
      <c r="N37" s="96">
        <f t="shared" ref="N37:O37" si="155">Z37+AC37+AF37+AI37+AL37+AO37+AR37+AU37+AX37+BA37+BD37+BG37</f>
        <v>0</v>
      </c>
      <c r="O37" s="96">
        <f t="shared" si="155"/>
        <v>0</v>
      </c>
      <c r="P37" s="81">
        <f t="shared" ref="P37:R37" si="156">IF(BI37=0,SUM(Y37+AB37+AE37+AH37+AK37+AN37+AQ37+AT37+AW37+AZ37+BC37+BF37),BI37)</f>
        <v>0</v>
      </c>
      <c r="Q37" s="81">
        <f t="shared" si="156"/>
        <v>0</v>
      </c>
      <c r="R37" s="81">
        <f t="shared" si="156"/>
        <v>0</v>
      </c>
      <c r="S37" s="137">
        <f t="shared" ref="S37:T37" si="157">I37-M37</f>
        <v>0</v>
      </c>
      <c r="T37" s="96">
        <f t="shared" si="157"/>
        <v>50813</v>
      </c>
      <c r="U37" s="96">
        <f t="shared" ref="U37:U47" si="158">L37-O37</f>
        <v>0</v>
      </c>
      <c r="V37" s="97" t="e">
        <f t="shared" ref="V37:W37" si="159">M37/I37</f>
        <v>#DIV/0!</v>
      </c>
      <c r="W37" s="97">
        <f t="shared" si="159"/>
        <v>0</v>
      </c>
      <c r="X37" s="97" t="e">
        <f t="shared" ref="X37:X47" si="160">O37/L37</f>
        <v>#DIV/0!</v>
      </c>
      <c r="Y37" s="95"/>
      <c r="Z37" s="95"/>
      <c r="AA37" s="95"/>
      <c r="AB37" s="118"/>
      <c r="AC37" s="118"/>
      <c r="AD37" s="95"/>
      <c r="AE37" s="95"/>
      <c r="AF37" s="95"/>
      <c r="AG37" s="95"/>
      <c r="AH37" s="95"/>
      <c r="AI37" s="95"/>
      <c r="AJ37" s="95"/>
      <c r="AK37" s="138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137"/>
      <c r="BG37" s="95"/>
      <c r="BH37" s="95"/>
      <c r="BI37" s="95"/>
      <c r="BJ37" s="95"/>
      <c r="BK37" s="95"/>
      <c r="BL37" s="98"/>
      <c r="BM37" s="99"/>
      <c r="BN37" s="99"/>
      <c r="BO37" s="99"/>
      <c r="BP37" s="99"/>
    </row>
    <row r="38" spans="1:68" ht="15.75" customHeight="1">
      <c r="A38" s="119"/>
      <c r="B38" s="113"/>
      <c r="C38" s="100" t="s">
        <v>262</v>
      </c>
      <c r="D38" s="90" t="s">
        <v>93</v>
      </c>
      <c r="E38" s="115">
        <v>20000</v>
      </c>
      <c r="F38" s="91"/>
      <c r="G38" s="93">
        <f t="shared" si="78"/>
        <v>0</v>
      </c>
      <c r="H38" s="93">
        <f t="shared" si="106"/>
        <v>0</v>
      </c>
      <c r="I38" s="95"/>
      <c r="J38" s="116"/>
      <c r="K38" s="116"/>
      <c r="L38" s="117"/>
      <c r="M38" s="96">
        <f t="shared" si="82"/>
        <v>0</v>
      </c>
      <c r="N38" s="96">
        <f t="shared" ref="N38:O38" si="161">Z38+AC38+AF38+AI38+AL38+AO38+AR38+AU38+AX38+BA38+BD38+BG38</f>
        <v>0</v>
      </c>
      <c r="O38" s="96">
        <f t="shared" si="161"/>
        <v>0</v>
      </c>
      <c r="P38" s="81">
        <f t="shared" ref="P38:R38" si="162">IF(BI38=0,SUM(Y38+AB38+AE38+AH38+AK38+AN38+AQ38+AT38+AW38+AZ38+BC38+BF38),BI38)</f>
        <v>0</v>
      </c>
      <c r="Q38" s="81">
        <f t="shared" si="162"/>
        <v>0</v>
      </c>
      <c r="R38" s="81">
        <f t="shared" si="162"/>
        <v>0</v>
      </c>
      <c r="S38" s="96">
        <f t="shared" ref="S38:T38" si="163">I38-M38</f>
        <v>0</v>
      </c>
      <c r="T38" s="96">
        <f t="shared" si="163"/>
        <v>0</v>
      </c>
      <c r="U38" s="96">
        <f t="shared" si="158"/>
        <v>0</v>
      </c>
      <c r="V38" s="97" t="e">
        <f t="shared" ref="V38:W38" si="164">M38/I38</f>
        <v>#DIV/0!</v>
      </c>
      <c r="W38" s="97" t="e">
        <f t="shared" si="164"/>
        <v>#DIV/0!</v>
      </c>
      <c r="X38" s="97" t="e">
        <f t="shared" si="160"/>
        <v>#DIV/0!</v>
      </c>
      <c r="Y38" s="95"/>
      <c r="Z38" s="95"/>
      <c r="AA38" s="95"/>
      <c r="AB38" s="118"/>
      <c r="AC38" s="118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8"/>
      <c r="BM38" s="99"/>
      <c r="BN38" s="99"/>
      <c r="BO38" s="99"/>
      <c r="BP38" s="99"/>
    </row>
    <row r="39" spans="1:68" ht="15.75" customHeight="1">
      <c r="A39" s="88"/>
      <c r="B39" s="135" t="s">
        <v>263</v>
      </c>
      <c r="C39" s="100" t="s">
        <v>218</v>
      </c>
      <c r="D39" s="90" t="s">
        <v>264</v>
      </c>
      <c r="E39" s="115">
        <v>2344.5</v>
      </c>
      <c r="F39" s="91"/>
      <c r="G39" s="93">
        <f t="shared" si="78"/>
        <v>0</v>
      </c>
      <c r="H39" s="93">
        <f t="shared" si="106"/>
        <v>0</v>
      </c>
      <c r="I39" s="95"/>
      <c r="J39" s="116">
        <v>1424.02</v>
      </c>
      <c r="K39" s="116"/>
      <c r="L39" s="117"/>
      <c r="M39" s="96">
        <f t="shared" si="82"/>
        <v>0</v>
      </c>
      <c r="N39" s="96">
        <f t="shared" ref="N39:O39" si="165">Z39+AC39+AF39+AI39+AL39+AO39+AR39+AU39+AX39+BA39+BD39+BG39</f>
        <v>0</v>
      </c>
      <c r="O39" s="96">
        <f t="shared" si="165"/>
        <v>0</v>
      </c>
      <c r="P39" s="81">
        <f t="shared" ref="P39:R39" si="166">IF(BI39=0,SUM(Y39+AB39+AE39+AH39+AK39+AN39+AQ39+AT39+AW39+AZ39+BC39+BF39),BI39)</f>
        <v>0</v>
      </c>
      <c r="Q39" s="81">
        <f t="shared" si="166"/>
        <v>0</v>
      </c>
      <c r="R39" s="81">
        <f t="shared" si="166"/>
        <v>0</v>
      </c>
      <c r="S39" s="96">
        <f t="shared" ref="S39:T39" si="167">I39-M39</f>
        <v>0</v>
      </c>
      <c r="T39" s="96">
        <f t="shared" si="167"/>
        <v>1424.02</v>
      </c>
      <c r="U39" s="96">
        <f t="shared" si="158"/>
        <v>0</v>
      </c>
      <c r="V39" s="97" t="e">
        <f t="shared" ref="V39:W39" si="168">M39/I39</f>
        <v>#DIV/0!</v>
      </c>
      <c r="W39" s="97">
        <f t="shared" si="168"/>
        <v>0</v>
      </c>
      <c r="X39" s="97" t="e">
        <f t="shared" si="160"/>
        <v>#DIV/0!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8"/>
      <c r="BM39" s="99"/>
      <c r="BN39" s="99"/>
      <c r="BO39" s="99"/>
      <c r="BP39" s="99"/>
    </row>
    <row r="40" spans="1:68" ht="15.75" customHeight="1">
      <c r="A40" s="88"/>
      <c r="B40" s="135" t="s">
        <v>265</v>
      </c>
      <c r="C40" s="100" t="s">
        <v>266</v>
      </c>
      <c r="D40" s="90" t="s">
        <v>267</v>
      </c>
      <c r="E40" s="115">
        <v>2000</v>
      </c>
      <c r="F40" s="91"/>
      <c r="G40" s="93">
        <f t="shared" si="78"/>
        <v>0</v>
      </c>
      <c r="H40" s="93">
        <f t="shared" si="106"/>
        <v>0</v>
      </c>
      <c r="I40" s="95"/>
      <c r="J40" s="116">
        <v>576.45000000000005</v>
      </c>
      <c r="K40" s="116"/>
      <c r="L40" s="117"/>
      <c r="M40" s="96">
        <f t="shared" si="82"/>
        <v>0</v>
      </c>
      <c r="N40" s="96">
        <f t="shared" ref="N40:O40" si="169">Z40+AC40+AF40+AI40+AL40+AO40+AR40+AU40+AX40+BA40+BD40+BG40</f>
        <v>0</v>
      </c>
      <c r="O40" s="96">
        <f t="shared" si="169"/>
        <v>0</v>
      </c>
      <c r="P40" s="81">
        <f t="shared" ref="P40:R40" si="170">IF(BI40=0,SUM(Y40+AB40+AE40+AH40+AK40+AN40+AQ40+AT40+AW40+AZ40+BC40+BF40),BI40)</f>
        <v>0</v>
      </c>
      <c r="Q40" s="81">
        <f t="shared" si="170"/>
        <v>0</v>
      </c>
      <c r="R40" s="81">
        <f t="shared" si="170"/>
        <v>0</v>
      </c>
      <c r="S40" s="96">
        <f t="shared" ref="S40:T40" si="171">I40-M40</f>
        <v>0</v>
      </c>
      <c r="T40" s="96">
        <f t="shared" si="171"/>
        <v>576.45000000000005</v>
      </c>
      <c r="U40" s="96">
        <f t="shared" si="158"/>
        <v>0</v>
      </c>
      <c r="V40" s="97" t="e">
        <f t="shared" ref="V40:W40" si="172">M40/I40</f>
        <v>#DIV/0!</v>
      </c>
      <c r="W40" s="97">
        <f t="shared" si="172"/>
        <v>0</v>
      </c>
      <c r="X40" s="97" t="e">
        <f t="shared" si="160"/>
        <v>#DIV/0!</v>
      </c>
      <c r="Y40" s="95"/>
      <c r="Z40" s="95"/>
      <c r="AA40" s="95"/>
      <c r="AB40" s="118"/>
      <c r="AC40" s="118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8"/>
      <c r="BM40" s="99"/>
      <c r="BN40" s="99"/>
      <c r="BO40" s="99"/>
      <c r="BP40" s="99"/>
    </row>
    <row r="41" spans="1:68" ht="15.75" customHeight="1">
      <c r="A41" s="112"/>
      <c r="B41" s="113"/>
      <c r="C41" s="100" t="s">
        <v>268</v>
      </c>
      <c r="D41" s="90" t="s">
        <v>269</v>
      </c>
      <c r="E41" s="115">
        <f>5000+1000</f>
        <v>6000</v>
      </c>
      <c r="F41" s="91"/>
      <c r="G41" s="93">
        <f t="shared" si="78"/>
        <v>0</v>
      </c>
      <c r="H41" s="93">
        <f t="shared" si="106"/>
        <v>0</v>
      </c>
      <c r="I41" s="95"/>
      <c r="J41" s="116"/>
      <c r="K41" s="116"/>
      <c r="L41" s="117"/>
      <c r="M41" s="96">
        <f t="shared" si="82"/>
        <v>0</v>
      </c>
      <c r="N41" s="96">
        <f t="shared" ref="N41:O41" si="173">Z41+AC41+AF41+AI41+AL41+AO41+AR41+AU41+AX41+BA41+BD41+BG41</f>
        <v>0</v>
      </c>
      <c r="O41" s="96">
        <f t="shared" si="173"/>
        <v>0</v>
      </c>
      <c r="P41" s="81">
        <f t="shared" ref="P41:R41" si="174">IF(BI41=0,SUM(Y41+AB41+AE41+AH41+AK41+AN41+AQ41+AT41+AW41+AZ41+BC41+BF41),BI41)</f>
        <v>0</v>
      </c>
      <c r="Q41" s="81">
        <f t="shared" si="174"/>
        <v>0</v>
      </c>
      <c r="R41" s="81">
        <f t="shared" si="174"/>
        <v>0</v>
      </c>
      <c r="S41" s="96">
        <f t="shared" ref="S41:T41" si="175">I41-M41</f>
        <v>0</v>
      </c>
      <c r="T41" s="96">
        <f t="shared" si="175"/>
        <v>0</v>
      </c>
      <c r="U41" s="96">
        <f t="shared" si="158"/>
        <v>0</v>
      </c>
      <c r="V41" s="97" t="e">
        <f t="shared" ref="V41:W41" si="176">M41/I41</f>
        <v>#DIV/0!</v>
      </c>
      <c r="W41" s="97" t="e">
        <f t="shared" si="176"/>
        <v>#DIV/0!</v>
      </c>
      <c r="X41" s="97" t="e">
        <f t="shared" si="160"/>
        <v>#DIV/0!</v>
      </c>
      <c r="Y41" s="95"/>
      <c r="Z41" s="95"/>
      <c r="AA41" s="95"/>
      <c r="AB41" s="118"/>
      <c r="AC41" s="118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8"/>
      <c r="BM41" s="99"/>
      <c r="BN41" s="99"/>
      <c r="BO41" s="99"/>
      <c r="BP41" s="99"/>
    </row>
    <row r="42" spans="1:68" ht="15.75" customHeight="1">
      <c r="A42" s="119"/>
      <c r="B42" s="135" t="s">
        <v>270</v>
      </c>
      <c r="C42" s="100" t="s">
        <v>271</v>
      </c>
      <c r="D42" s="90" t="s">
        <v>272</v>
      </c>
      <c r="E42" s="115">
        <v>30000</v>
      </c>
      <c r="F42" s="91"/>
      <c r="G42" s="93">
        <f t="shared" si="78"/>
        <v>0</v>
      </c>
      <c r="H42" s="93">
        <f t="shared" si="106"/>
        <v>0</v>
      </c>
      <c r="I42" s="95"/>
      <c r="J42" s="134">
        <v>362.4</v>
      </c>
      <c r="K42" s="116"/>
      <c r="L42" s="117"/>
      <c r="M42" s="96">
        <f t="shared" si="82"/>
        <v>0</v>
      </c>
      <c r="N42" s="96">
        <f t="shared" ref="N42:O42" si="177">Z42+AC42+AF42+AI42+AL42+AO42+AR42+AU42+AX42+BA42+BD42+BG42</f>
        <v>0</v>
      </c>
      <c r="O42" s="96">
        <f t="shared" si="177"/>
        <v>0</v>
      </c>
      <c r="P42" s="81">
        <f t="shared" ref="P42:R42" si="178">IF(BI42=0,SUM(Y42+AB42+AE42+AH42+AK42+AN42+AQ42+AT42+AW42+AZ42+BC42+BF42),BI42)</f>
        <v>0</v>
      </c>
      <c r="Q42" s="81">
        <f t="shared" si="178"/>
        <v>0</v>
      </c>
      <c r="R42" s="81">
        <f t="shared" si="178"/>
        <v>0</v>
      </c>
      <c r="S42" s="96">
        <f t="shared" ref="S42:T42" si="179">I42-M42</f>
        <v>0</v>
      </c>
      <c r="T42" s="96">
        <f t="shared" si="179"/>
        <v>362.4</v>
      </c>
      <c r="U42" s="96">
        <f t="shared" si="158"/>
        <v>0</v>
      </c>
      <c r="V42" s="97" t="e">
        <f t="shared" ref="V42:W42" si="180">M42/I42</f>
        <v>#DIV/0!</v>
      </c>
      <c r="W42" s="97">
        <f t="shared" si="180"/>
        <v>0</v>
      </c>
      <c r="X42" s="97" t="e">
        <f t="shared" si="160"/>
        <v>#DIV/0!</v>
      </c>
      <c r="Y42" s="95"/>
      <c r="Z42" s="95"/>
      <c r="AA42" s="95"/>
      <c r="AB42" s="118"/>
      <c r="AC42" s="118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8"/>
      <c r="BM42" s="99"/>
      <c r="BN42" s="99"/>
      <c r="BO42" s="99"/>
      <c r="BP42" s="99"/>
    </row>
    <row r="43" spans="1:68" ht="15.75" customHeight="1">
      <c r="A43" s="119"/>
      <c r="B43" s="139" t="s">
        <v>273</v>
      </c>
      <c r="C43" s="100" t="s">
        <v>161</v>
      </c>
      <c r="D43" s="90" t="s">
        <v>98</v>
      </c>
      <c r="E43" s="115">
        <v>20000</v>
      </c>
      <c r="F43" s="91"/>
      <c r="G43" s="93">
        <f t="shared" si="78"/>
        <v>0</v>
      </c>
      <c r="H43" s="93">
        <f t="shared" si="106"/>
        <v>0</v>
      </c>
      <c r="I43" s="95"/>
      <c r="J43" s="116">
        <f>1256.9+740+1407.15+678.68+610.54+4654.38+742.72+1006.2+186.96</f>
        <v>11283.53</v>
      </c>
      <c r="K43" s="116"/>
      <c r="L43" s="117"/>
      <c r="M43" s="96">
        <f t="shared" si="82"/>
        <v>0</v>
      </c>
      <c r="N43" s="96">
        <f t="shared" ref="N43:O43" si="181">Z43+AC43+AF43+AI43+AL43+AO43+AR43+AU43+AX43+BA43+BD43+BG43</f>
        <v>0</v>
      </c>
      <c r="O43" s="96">
        <f t="shared" si="181"/>
        <v>0</v>
      </c>
      <c r="P43" s="81">
        <f t="shared" ref="P43:R43" si="182">IF(BI43=0,SUM(Y43+AB43+AE43+AH43+AK43+AN43+AQ43+AT43+AW43+AZ43+BC43+BF43),BI43)</f>
        <v>0</v>
      </c>
      <c r="Q43" s="81">
        <f t="shared" si="182"/>
        <v>0</v>
      </c>
      <c r="R43" s="81">
        <f t="shared" si="182"/>
        <v>0</v>
      </c>
      <c r="S43" s="96">
        <f t="shared" ref="S43:T43" si="183">I43-M43</f>
        <v>0</v>
      </c>
      <c r="T43" s="96">
        <f t="shared" si="183"/>
        <v>11283.53</v>
      </c>
      <c r="U43" s="96">
        <f t="shared" si="158"/>
        <v>0</v>
      </c>
      <c r="V43" s="97" t="e">
        <f t="shared" ref="V43:W43" si="184">M43/I43</f>
        <v>#DIV/0!</v>
      </c>
      <c r="W43" s="97">
        <f t="shared" si="184"/>
        <v>0</v>
      </c>
      <c r="X43" s="97" t="e">
        <f t="shared" si="160"/>
        <v>#DIV/0!</v>
      </c>
      <c r="Y43" s="95"/>
      <c r="Z43" s="95"/>
      <c r="AA43" s="95"/>
      <c r="AB43" s="118"/>
      <c r="AC43" s="118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8"/>
      <c r="BM43" s="99"/>
      <c r="BN43" s="99"/>
      <c r="BO43" s="99"/>
      <c r="BP43" s="99"/>
    </row>
    <row r="44" spans="1:68" ht="15.75" customHeight="1">
      <c r="A44" s="119"/>
      <c r="B44" s="140" t="s">
        <v>274</v>
      </c>
      <c r="C44" s="100" t="s">
        <v>271</v>
      </c>
      <c r="D44" s="90" t="s">
        <v>99</v>
      </c>
      <c r="E44" s="115">
        <v>60000</v>
      </c>
      <c r="F44" s="92">
        <v>50000</v>
      </c>
      <c r="G44" s="93">
        <f t="shared" si="78"/>
        <v>0</v>
      </c>
      <c r="H44" s="93">
        <f t="shared" si="106"/>
        <v>0</v>
      </c>
      <c r="I44" s="141"/>
      <c r="J44" s="116">
        <f>4740+413+1266+3806.39</f>
        <v>10225.39</v>
      </c>
      <c r="K44" s="116"/>
      <c r="L44" s="117"/>
      <c r="M44" s="96">
        <f t="shared" si="82"/>
        <v>0</v>
      </c>
      <c r="N44" s="96">
        <f t="shared" ref="N44:O44" si="185">Z44+AC44+AF44+AI44+AL44+AO44+AR44+AU44+AX44+BA44+BD44+BG44</f>
        <v>4740</v>
      </c>
      <c r="O44" s="96">
        <f t="shared" si="185"/>
        <v>0</v>
      </c>
      <c r="P44" s="81">
        <f t="shared" ref="P44:R44" si="186">IF(BI44=0,SUM(Y44+AB44+AE44+AH44+AK44+AN44+AQ44+AT44+AW44+AZ44+BC44+BF44),BI44)</f>
        <v>0</v>
      </c>
      <c r="Q44" s="81">
        <f t="shared" si="186"/>
        <v>4740</v>
      </c>
      <c r="R44" s="81">
        <f t="shared" si="186"/>
        <v>0</v>
      </c>
      <c r="S44" s="96">
        <f t="shared" ref="S44:T44" si="187">I44-M44</f>
        <v>0</v>
      </c>
      <c r="T44" s="96">
        <f t="shared" si="187"/>
        <v>5485.3899999999994</v>
      </c>
      <c r="U44" s="96">
        <f t="shared" si="158"/>
        <v>0</v>
      </c>
      <c r="V44" s="97" t="e">
        <f t="shared" ref="V44:W44" si="188">M44/I44</f>
        <v>#DIV/0!</v>
      </c>
      <c r="W44" s="97">
        <f t="shared" si="188"/>
        <v>0.46355200143955394</v>
      </c>
      <c r="X44" s="97" t="e">
        <f t="shared" si="160"/>
        <v>#DIV/0!</v>
      </c>
      <c r="Y44" s="128"/>
      <c r="Z44" s="102">
        <v>4740</v>
      </c>
      <c r="AA44" s="128"/>
      <c r="AB44" s="118"/>
      <c r="AC44" s="11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98"/>
      <c r="BM44" s="99"/>
      <c r="BN44" s="99"/>
      <c r="BO44" s="99"/>
      <c r="BP44" s="99"/>
    </row>
    <row r="45" spans="1:68" ht="15.75" customHeight="1">
      <c r="A45" s="110"/>
      <c r="B45" s="135"/>
      <c r="C45" s="100" t="s">
        <v>275</v>
      </c>
      <c r="D45" s="90" t="s">
        <v>276</v>
      </c>
      <c r="E45" s="115">
        <v>13000</v>
      </c>
      <c r="F45" s="91"/>
      <c r="G45" s="93">
        <f t="shared" si="78"/>
        <v>0</v>
      </c>
      <c r="H45" s="93">
        <f t="shared" si="106"/>
        <v>0</v>
      </c>
      <c r="I45" s="95"/>
      <c r="J45" s="116">
        <f>30000</f>
        <v>30000</v>
      </c>
      <c r="K45" s="116"/>
      <c r="L45" s="117"/>
      <c r="M45" s="96">
        <f t="shared" si="82"/>
        <v>0</v>
      </c>
      <c r="N45" s="96">
        <f>AC45+AF45+AI45+AL45+AO45+AR45+AU45+AX45+BA45+BD45+BG45</f>
        <v>0</v>
      </c>
      <c r="O45" s="96">
        <f>AA45+AD45+AG45+AJ45+AM45+AP45+AS45+AV45+AY45+BB45+BE45+BH45</f>
        <v>0</v>
      </c>
      <c r="P45" s="81">
        <f t="shared" ref="P45:R45" si="189">IF(BI45=0,SUM(Y45+AB45+AE45+AH45+AK45+AN45+AQ45+AT45+AW45+AZ45+BC45+BF45),BI45)</f>
        <v>0</v>
      </c>
      <c r="Q45" s="81">
        <f t="shared" si="189"/>
        <v>0</v>
      </c>
      <c r="R45" s="81">
        <f t="shared" si="189"/>
        <v>0</v>
      </c>
      <c r="S45" s="96">
        <f t="shared" ref="S45:T45" si="190">I45-M45</f>
        <v>0</v>
      </c>
      <c r="T45" s="96">
        <f t="shared" si="190"/>
        <v>30000</v>
      </c>
      <c r="U45" s="96">
        <f t="shared" si="158"/>
        <v>0</v>
      </c>
      <c r="V45" s="97" t="e">
        <f t="shared" ref="V45:W45" si="191">M45/I45</f>
        <v>#DIV/0!</v>
      </c>
      <c r="W45" s="97">
        <f t="shared" si="191"/>
        <v>0</v>
      </c>
      <c r="X45" s="97" t="e">
        <f t="shared" si="160"/>
        <v>#DIV/0!</v>
      </c>
      <c r="Y45" s="128"/>
      <c r="Z45" s="125"/>
      <c r="AA45" s="128"/>
      <c r="AB45" s="118"/>
      <c r="AC45" s="11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98"/>
      <c r="BM45" s="99"/>
      <c r="BN45" s="99"/>
      <c r="BO45" s="99"/>
      <c r="BP45" s="99"/>
    </row>
    <row r="46" spans="1:68" ht="15.75" customHeight="1">
      <c r="A46" s="110"/>
      <c r="B46" s="135" t="s">
        <v>277</v>
      </c>
      <c r="C46" s="100" t="s">
        <v>278</v>
      </c>
      <c r="D46" s="121" t="s">
        <v>279</v>
      </c>
      <c r="E46" s="115"/>
      <c r="F46" s="92"/>
      <c r="G46" s="93" t="e">
        <f t="shared" si="78"/>
        <v>#DIV/0!</v>
      </c>
      <c r="H46" s="93" t="e">
        <f t="shared" si="106"/>
        <v>#DIV/0!</v>
      </c>
      <c r="I46" s="95"/>
      <c r="J46" s="116">
        <v>22098.39</v>
      </c>
      <c r="K46" s="116"/>
      <c r="L46" s="117"/>
      <c r="M46" s="96">
        <f t="shared" si="82"/>
        <v>0</v>
      </c>
      <c r="N46" s="96">
        <f t="shared" ref="N46:O46" si="192">Z46+AC46+AF46+AI46+AL46+AO46+AR46+AU46+AX46+BA46+BD46+BG46</f>
        <v>0</v>
      </c>
      <c r="O46" s="96">
        <f t="shared" si="192"/>
        <v>0</v>
      </c>
      <c r="P46" s="81">
        <f t="shared" ref="P46:R46" si="193">IF(BI46=0,SUM(Y46+AB46+AE46+AH46+AK46+AN46+AQ46+AT46+AW46+AZ46+BC46+BF46),BI46)</f>
        <v>0</v>
      </c>
      <c r="Q46" s="81">
        <f t="shared" si="193"/>
        <v>0</v>
      </c>
      <c r="R46" s="81">
        <f t="shared" si="193"/>
        <v>0</v>
      </c>
      <c r="S46" s="96">
        <f t="shared" ref="S46:T46" si="194">I46-M46</f>
        <v>0</v>
      </c>
      <c r="T46" s="96">
        <f t="shared" si="194"/>
        <v>22098.39</v>
      </c>
      <c r="U46" s="96">
        <f t="shared" si="158"/>
        <v>0</v>
      </c>
      <c r="V46" s="97" t="e">
        <f t="shared" ref="V46:W46" si="195">M46/I46</f>
        <v>#DIV/0!</v>
      </c>
      <c r="W46" s="97">
        <f t="shared" si="195"/>
        <v>0</v>
      </c>
      <c r="X46" s="97" t="e">
        <f t="shared" si="160"/>
        <v>#DIV/0!</v>
      </c>
      <c r="Y46" s="128"/>
      <c r="Z46" s="95"/>
      <c r="AA46" s="128"/>
      <c r="AB46" s="118"/>
      <c r="AC46" s="11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98"/>
      <c r="BM46" s="99"/>
      <c r="BN46" s="99"/>
      <c r="BO46" s="99"/>
      <c r="BP46" s="99"/>
    </row>
    <row r="47" spans="1:68" ht="15.75" customHeight="1">
      <c r="A47" s="110"/>
      <c r="B47" s="142" t="s">
        <v>280</v>
      </c>
      <c r="C47" s="100" t="s">
        <v>278</v>
      </c>
      <c r="D47" s="90" t="s">
        <v>281</v>
      </c>
      <c r="E47" s="115"/>
      <c r="F47" s="91"/>
      <c r="G47" s="93" t="e">
        <f t="shared" si="78"/>
        <v>#DIV/0!</v>
      </c>
      <c r="H47" s="93" t="e">
        <f t="shared" si="106"/>
        <v>#DIV/0!</v>
      </c>
      <c r="I47" s="95"/>
      <c r="J47" s="116">
        <f>50068.66+42203.34</f>
        <v>92272</v>
      </c>
      <c r="K47" s="116"/>
      <c r="L47" s="95"/>
      <c r="M47" s="96">
        <f t="shared" si="82"/>
        <v>0</v>
      </c>
      <c r="N47" s="96">
        <f t="shared" ref="N47:O47" si="196">Z47+AC47+AF47+AI47+AL47+AO47+AR47+AU47+AX47+BA47+BD47+BG47</f>
        <v>49298.9</v>
      </c>
      <c r="O47" s="96">
        <f t="shared" si="196"/>
        <v>0</v>
      </c>
      <c r="P47" s="81">
        <f t="shared" ref="P47:R47" si="197">IF(BI47=0,SUM(Y47+AB47+AE47+AH47+AK47+AN47+AQ47+AT47+AW47+AZ47+BC47+BF47),BI47)</f>
        <v>0</v>
      </c>
      <c r="Q47" s="81">
        <f t="shared" si="197"/>
        <v>49298.9</v>
      </c>
      <c r="R47" s="81">
        <f t="shared" si="197"/>
        <v>0</v>
      </c>
      <c r="S47" s="133">
        <f t="shared" ref="S47:T47" si="198">I47-M47</f>
        <v>0</v>
      </c>
      <c r="T47" s="96">
        <f t="shared" si="198"/>
        <v>42973.1</v>
      </c>
      <c r="U47" s="96">
        <f t="shared" si="158"/>
        <v>0</v>
      </c>
      <c r="V47" s="97" t="e">
        <f t="shared" ref="V47:W47" si="199">M47/I47</f>
        <v>#DIV/0!</v>
      </c>
      <c r="W47" s="97">
        <f t="shared" si="199"/>
        <v>0.5342780041616092</v>
      </c>
      <c r="X47" s="97" t="e">
        <f t="shared" si="160"/>
        <v>#DIV/0!</v>
      </c>
      <c r="Y47" s="128"/>
      <c r="Z47" s="102">
        <v>49298.9</v>
      </c>
      <c r="AA47" s="128"/>
      <c r="AB47" s="118"/>
      <c r="AC47" s="11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98"/>
      <c r="BM47" s="99"/>
      <c r="BN47" s="99"/>
      <c r="BO47" s="99"/>
      <c r="BP47" s="99"/>
    </row>
    <row r="48" spans="1:68" ht="15.75" customHeight="1">
      <c r="A48" s="110"/>
      <c r="B48" s="135" t="s">
        <v>282</v>
      </c>
      <c r="C48" s="100" t="s">
        <v>278</v>
      </c>
      <c r="D48" s="90" t="s">
        <v>283</v>
      </c>
      <c r="E48" s="115"/>
      <c r="F48" s="91"/>
      <c r="G48" s="93" t="e">
        <f t="shared" si="78"/>
        <v>#DIV/0!</v>
      </c>
      <c r="H48" s="93" t="e">
        <f t="shared" si="106"/>
        <v>#DIV/0!</v>
      </c>
      <c r="I48" s="95"/>
      <c r="J48" s="116">
        <v>6782.31</v>
      </c>
      <c r="K48" s="116"/>
      <c r="L48" s="95"/>
      <c r="M48" s="96">
        <f t="shared" si="82"/>
        <v>0</v>
      </c>
      <c r="N48" s="96">
        <f t="shared" ref="N48:O48" si="200">Z48+AC48+AF48+AI48+AL48+AO48+AR48+AU48+AX48+BA48+BD48+BG48</f>
        <v>0</v>
      </c>
      <c r="O48" s="96">
        <f t="shared" si="200"/>
        <v>0</v>
      </c>
      <c r="P48" s="81">
        <f t="shared" ref="P48:R48" si="201">IF(BI48=0,SUM(Y48+AB48+AE48+AH48+AK48+AN48+AQ48+AT48+AW48+AZ48+BC48+BF48),BI48)</f>
        <v>0</v>
      </c>
      <c r="Q48" s="81">
        <f t="shared" si="201"/>
        <v>0</v>
      </c>
      <c r="R48" s="81">
        <f t="shared" si="201"/>
        <v>0</v>
      </c>
      <c r="S48" s="133"/>
      <c r="T48" s="96"/>
      <c r="U48" s="96"/>
      <c r="V48" s="97"/>
      <c r="W48" s="97"/>
      <c r="X48" s="97"/>
      <c r="Y48" s="128"/>
      <c r="Z48" s="95"/>
      <c r="AA48" s="128"/>
      <c r="AB48" s="118"/>
      <c r="AC48" s="11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98"/>
      <c r="BM48" s="99"/>
      <c r="BN48" s="99"/>
      <c r="BO48" s="99"/>
      <c r="BP48" s="99"/>
    </row>
    <row r="49" spans="1:68" ht="15.75" customHeight="1">
      <c r="A49" s="110"/>
      <c r="B49" s="139" t="s">
        <v>284</v>
      </c>
      <c r="C49" s="100" t="s">
        <v>242</v>
      </c>
      <c r="D49" s="90" t="s">
        <v>285</v>
      </c>
      <c r="E49" s="115"/>
      <c r="F49" s="91"/>
      <c r="G49" s="93" t="e">
        <f t="shared" si="78"/>
        <v>#DIV/0!</v>
      </c>
      <c r="H49" s="93" t="e">
        <f t="shared" si="106"/>
        <v>#DIV/0!</v>
      </c>
      <c r="I49" s="132"/>
      <c r="J49" s="116">
        <f>51880+30383</f>
        <v>82263</v>
      </c>
      <c r="K49" s="116"/>
      <c r="L49" s="95"/>
      <c r="M49" s="96">
        <f t="shared" si="82"/>
        <v>0</v>
      </c>
      <c r="N49" s="96">
        <f t="shared" ref="N49:O49" si="202">Z49+AC49+AF49+AI49+AL49+AO49+AR49+AU49+AX49+BA49+BD49+BG49</f>
        <v>0</v>
      </c>
      <c r="O49" s="96">
        <f t="shared" si="202"/>
        <v>0</v>
      </c>
      <c r="P49" s="81">
        <f t="shared" ref="P49:R49" si="203">IF(BI49=0,SUM(Y49+AB49+AE49+AH49+AK49+AN49+AQ49+AT49+AW49+AZ49+BC49+BF49),BI49)</f>
        <v>0</v>
      </c>
      <c r="Q49" s="81">
        <f t="shared" si="203"/>
        <v>0</v>
      </c>
      <c r="R49" s="81">
        <f t="shared" si="203"/>
        <v>0</v>
      </c>
      <c r="S49" s="133">
        <f t="shared" ref="S49:T49" si="204">I49-M49</f>
        <v>0</v>
      </c>
      <c r="T49" s="96">
        <f t="shared" si="204"/>
        <v>82263</v>
      </c>
      <c r="U49" s="96">
        <f t="shared" ref="U49:U52" si="205">L49-O49</f>
        <v>0</v>
      </c>
      <c r="V49" s="97" t="e">
        <f t="shared" ref="V49:W49" si="206">M49/I49</f>
        <v>#DIV/0!</v>
      </c>
      <c r="W49" s="97">
        <f t="shared" si="206"/>
        <v>0</v>
      </c>
      <c r="X49" s="97" t="e">
        <f t="shared" ref="X49:X52" si="207">O49/L49</f>
        <v>#DIV/0!</v>
      </c>
      <c r="Y49" s="128"/>
      <c r="Z49" s="95"/>
      <c r="AA49" s="128"/>
      <c r="AB49" s="118"/>
      <c r="AC49" s="11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98"/>
      <c r="BM49" s="99"/>
      <c r="BN49" s="99"/>
      <c r="BO49" s="99"/>
      <c r="BP49" s="99"/>
    </row>
    <row r="50" spans="1:68" ht="15.75" customHeight="1">
      <c r="A50" s="110"/>
      <c r="B50" s="139" t="s">
        <v>286</v>
      </c>
      <c r="C50" s="100" t="s">
        <v>278</v>
      </c>
      <c r="D50" s="143" t="s">
        <v>287</v>
      </c>
      <c r="E50" s="115"/>
      <c r="F50" s="91"/>
      <c r="G50" s="93" t="e">
        <f t="shared" si="78"/>
        <v>#DIV/0!</v>
      </c>
      <c r="H50" s="93" t="e">
        <f t="shared" si="106"/>
        <v>#DIV/0!</v>
      </c>
      <c r="I50" s="132"/>
      <c r="J50" s="116">
        <f>572638.78+46434.84</f>
        <v>619073.62</v>
      </c>
      <c r="K50" s="116"/>
      <c r="L50" s="117"/>
      <c r="M50" s="96">
        <f t="shared" si="82"/>
        <v>0</v>
      </c>
      <c r="N50" s="96">
        <f t="shared" ref="N50:O50" si="208">Z50+AC50+AF50+AI50+AL50+AO50+AR50+AU50+AX50+BA50+BD50+BG50</f>
        <v>0</v>
      </c>
      <c r="O50" s="96">
        <f t="shared" si="208"/>
        <v>0</v>
      </c>
      <c r="P50" s="81">
        <f t="shared" ref="P50:R50" si="209">IF(BI50=0,SUM(Y50+AB50+AE50+AH50+AK50+AN50+AQ50+AT50+AW50+AZ50+BC50+BF50),BI50)</f>
        <v>0</v>
      </c>
      <c r="Q50" s="81">
        <f t="shared" si="209"/>
        <v>0</v>
      </c>
      <c r="R50" s="81">
        <f t="shared" si="209"/>
        <v>0</v>
      </c>
      <c r="S50" s="133">
        <f t="shared" ref="S50:T50" si="210">I50-M50</f>
        <v>0</v>
      </c>
      <c r="T50" s="96">
        <f t="shared" si="210"/>
        <v>619073.62</v>
      </c>
      <c r="U50" s="96">
        <f t="shared" si="205"/>
        <v>0</v>
      </c>
      <c r="V50" s="97" t="e">
        <f t="shared" ref="V50:W50" si="211">M50/I50</f>
        <v>#DIV/0!</v>
      </c>
      <c r="W50" s="97">
        <f t="shared" si="211"/>
        <v>0</v>
      </c>
      <c r="X50" s="97" t="e">
        <f t="shared" si="207"/>
        <v>#DIV/0!</v>
      </c>
      <c r="Y50" s="128"/>
      <c r="Z50" s="95"/>
      <c r="AA50" s="128"/>
      <c r="AB50" s="118"/>
      <c r="AC50" s="11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98"/>
      <c r="BM50" s="99"/>
      <c r="BN50" s="99"/>
      <c r="BO50" s="99"/>
      <c r="BP50" s="99"/>
    </row>
    <row r="51" spans="1:68" ht="15.75" customHeight="1">
      <c r="A51" s="110"/>
      <c r="B51" s="139" t="s">
        <v>288</v>
      </c>
      <c r="C51" s="100" t="s">
        <v>165</v>
      </c>
      <c r="D51" s="90" t="s">
        <v>289</v>
      </c>
      <c r="E51" s="115"/>
      <c r="F51" s="91"/>
      <c r="G51" s="93" t="e">
        <f t="shared" si="78"/>
        <v>#DIV/0!</v>
      </c>
      <c r="H51" s="93" t="e">
        <f t="shared" si="106"/>
        <v>#DIV/0!</v>
      </c>
      <c r="I51" s="132"/>
      <c r="J51" s="116">
        <f>5855+6447</f>
        <v>12302</v>
      </c>
      <c r="K51" s="116"/>
      <c r="L51" s="95"/>
      <c r="M51" s="96">
        <f t="shared" si="82"/>
        <v>0</v>
      </c>
      <c r="N51" s="96">
        <f t="shared" ref="N51:O51" si="212">Z51+AC51+AF51+AI51+AL51+AO51+AR51+AU51+AX51+BA51+BD51+BG51</f>
        <v>5855</v>
      </c>
      <c r="O51" s="96">
        <f t="shared" si="212"/>
        <v>0</v>
      </c>
      <c r="P51" s="81">
        <f t="shared" ref="P51:R51" si="213">IF(BI51=0,SUM(Y51+AB51+AE51+AH51+AK51+AN51+AQ51+AT51+AW51+AZ51+BC51+BF51),BI51)</f>
        <v>0</v>
      </c>
      <c r="Q51" s="81">
        <f t="shared" si="213"/>
        <v>5855</v>
      </c>
      <c r="R51" s="81">
        <f t="shared" si="213"/>
        <v>0</v>
      </c>
      <c r="S51" s="133">
        <f t="shared" ref="S51:T51" si="214">I51-M51</f>
        <v>0</v>
      </c>
      <c r="T51" s="96">
        <f t="shared" si="214"/>
        <v>6447</v>
      </c>
      <c r="U51" s="96">
        <f t="shared" si="205"/>
        <v>0</v>
      </c>
      <c r="V51" s="97" t="e">
        <f t="shared" ref="V51:W51" si="215">M51/I51</f>
        <v>#DIV/0!</v>
      </c>
      <c r="W51" s="97">
        <f t="shared" si="215"/>
        <v>0.47593887172817428</v>
      </c>
      <c r="X51" s="97" t="e">
        <f t="shared" si="207"/>
        <v>#DIV/0!</v>
      </c>
      <c r="Y51" s="128"/>
      <c r="Z51" s="102">
        <v>5855</v>
      </c>
      <c r="AA51" s="128"/>
      <c r="AB51" s="118"/>
      <c r="AC51" s="11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98"/>
      <c r="BM51" s="99"/>
      <c r="BN51" s="99"/>
      <c r="BO51" s="99"/>
      <c r="BP51" s="99"/>
    </row>
    <row r="52" spans="1:68" ht="15.75" customHeight="1">
      <c r="A52" s="110"/>
      <c r="B52" s="139" t="s">
        <v>290</v>
      </c>
      <c r="C52" s="100" t="s">
        <v>165</v>
      </c>
      <c r="D52" s="90" t="s">
        <v>291</v>
      </c>
      <c r="E52" s="115"/>
      <c r="F52" s="91"/>
      <c r="G52" s="93" t="e">
        <f t="shared" si="78"/>
        <v>#DIV/0!</v>
      </c>
      <c r="H52" s="93" t="e">
        <f t="shared" si="106"/>
        <v>#DIV/0!</v>
      </c>
      <c r="I52" s="132"/>
      <c r="J52" s="116">
        <f>2874.45+8500+15300+2420</f>
        <v>29094.45</v>
      </c>
      <c r="K52" s="116"/>
      <c r="L52" s="144"/>
      <c r="M52" s="96">
        <f t="shared" si="82"/>
        <v>0</v>
      </c>
      <c r="N52" s="96">
        <f t="shared" ref="N52:O52" si="216">Z52+AC52+AF52+AI52+AL52+AO52+AR52+AU52+AX52+BA52+BD52+BG52</f>
        <v>17720</v>
      </c>
      <c r="O52" s="96">
        <f t="shared" si="216"/>
        <v>0</v>
      </c>
      <c r="P52" s="81">
        <f t="shared" ref="P52:R52" si="217">IF(BI52=0,SUM(Y52+AB52+AE52+AH52+AK52+AN52+AQ52+AT52+AW52+AZ52+BC52+BF52),BI52)</f>
        <v>0</v>
      </c>
      <c r="Q52" s="81">
        <f t="shared" si="217"/>
        <v>17720</v>
      </c>
      <c r="R52" s="81">
        <f t="shared" si="217"/>
        <v>0</v>
      </c>
      <c r="S52" s="133">
        <f t="shared" ref="S52:T52" si="218">I52-M52</f>
        <v>0</v>
      </c>
      <c r="T52" s="96">
        <f t="shared" si="218"/>
        <v>11374.45</v>
      </c>
      <c r="U52" s="96">
        <f t="shared" si="205"/>
        <v>0</v>
      </c>
      <c r="V52" s="97" t="e">
        <f t="shared" ref="V52:W52" si="219">M52/I52</f>
        <v>#DIV/0!</v>
      </c>
      <c r="W52" s="97">
        <f t="shared" si="219"/>
        <v>0.60905086708977141</v>
      </c>
      <c r="X52" s="97" t="e">
        <f t="shared" si="207"/>
        <v>#DIV/0!</v>
      </c>
      <c r="Y52" s="128"/>
      <c r="Z52" s="102">
        <f>2420+15300</f>
        <v>17720</v>
      </c>
      <c r="AA52" s="128"/>
      <c r="AB52" s="118"/>
      <c r="AC52" s="11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98"/>
      <c r="BM52" s="99"/>
      <c r="BN52" s="99"/>
      <c r="BO52" s="99"/>
      <c r="BP52" s="99"/>
    </row>
    <row r="53" spans="1:68" ht="15.75" customHeight="1">
      <c r="A53" s="110"/>
      <c r="B53" s="135"/>
      <c r="C53" s="100" t="s">
        <v>292</v>
      </c>
      <c r="D53" s="121" t="s">
        <v>104</v>
      </c>
      <c r="E53" s="91">
        <v>0</v>
      </c>
      <c r="F53" s="92">
        <v>10000</v>
      </c>
      <c r="G53" s="93" t="e">
        <f t="shared" si="78"/>
        <v>#DIV/0!</v>
      </c>
      <c r="H53" s="93" t="e">
        <f t="shared" si="106"/>
        <v>#DIV/0!</v>
      </c>
      <c r="I53" s="132"/>
      <c r="J53" s="116"/>
      <c r="K53" s="116"/>
      <c r="L53" s="144"/>
      <c r="M53" s="96">
        <f t="shared" si="82"/>
        <v>0</v>
      </c>
      <c r="N53" s="96">
        <f t="shared" ref="N53:O53" si="220">Z53+AC53+AF53+AI53+AL53+AO53+AR53+AU53+AX53+BA53+BD53+BG53</f>
        <v>0</v>
      </c>
      <c r="O53" s="96">
        <f t="shared" si="220"/>
        <v>0</v>
      </c>
      <c r="P53" s="81">
        <f t="shared" ref="P53:R53" si="221">IF(BI53=0,SUM(Y53+AB53+AE53+AH53+AK53+AN53+AQ53+AT53+AW53+AZ53+BC53+BF53),BI53)</f>
        <v>0</v>
      </c>
      <c r="Q53" s="81">
        <f t="shared" si="221"/>
        <v>0</v>
      </c>
      <c r="R53" s="81">
        <f t="shared" si="221"/>
        <v>0</v>
      </c>
      <c r="S53" s="133"/>
      <c r="T53" s="96"/>
      <c r="U53" s="96"/>
      <c r="V53" s="97"/>
      <c r="W53" s="97"/>
      <c r="X53" s="97"/>
      <c r="Y53" s="128"/>
      <c r="Z53" s="95"/>
      <c r="AA53" s="128"/>
      <c r="AB53" s="118"/>
      <c r="AC53" s="11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98"/>
      <c r="BM53" s="99"/>
      <c r="BN53" s="99"/>
      <c r="BO53" s="99"/>
      <c r="BP53" s="99"/>
    </row>
    <row r="54" spans="1:68" ht="15.75" customHeight="1">
      <c r="A54" s="110"/>
      <c r="B54" s="135"/>
      <c r="C54" s="100" t="s">
        <v>293</v>
      </c>
      <c r="D54" s="121" t="s">
        <v>105</v>
      </c>
      <c r="E54" s="91">
        <v>0</v>
      </c>
      <c r="F54" s="92">
        <v>160000</v>
      </c>
      <c r="G54" s="93" t="e">
        <f t="shared" si="78"/>
        <v>#DIV/0!</v>
      </c>
      <c r="H54" s="93" t="e">
        <f t="shared" si="106"/>
        <v>#DIV/0!</v>
      </c>
      <c r="I54" s="132"/>
      <c r="J54" s="116"/>
      <c r="K54" s="116"/>
      <c r="L54" s="144"/>
      <c r="M54" s="96">
        <f t="shared" si="82"/>
        <v>0</v>
      </c>
      <c r="N54" s="96">
        <f t="shared" ref="N54:O54" si="222">Z54+AC54+AF54+AI54+AL54+AO54+AR54+AU54+AX54+BA54+BD54+BG54</f>
        <v>0</v>
      </c>
      <c r="O54" s="96">
        <f t="shared" si="222"/>
        <v>0</v>
      </c>
      <c r="P54" s="81">
        <f t="shared" ref="P54:R54" si="223">IF(BI54=0,SUM(Y54+AB54+AE54+AH54+AK54+AN54+AQ54+AT54+AW54+AZ54+BC54+BF54),BI54)</f>
        <v>0</v>
      </c>
      <c r="Q54" s="81">
        <f t="shared" si="223"/>
        <v>0</v>
      </c>
      <c r="R54" s="81">
        <f t="shared" si="223"/>
        <v>0</v>
      </c>
      <c r="S54" s="133"/>
      <c r="T54" s="96"/>
      <c r="U54" s="96"/>
      <c r="V54" s="97"/>
      <c r="W54" s="97"/>
      <c r="X54" s="97"/>
      <c r="Y54" s="128"/>
      <c r="Z54" s="95"/>
      <c r="AA54" s="128"/>
      <c r="AB54" s="118"/>
      <c r="AC54" s="11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98"/>
      <c r="BM54" s="99"/>
      <c r="BN54" s="99"/>
      <c r="BO54" s="99"/>
      <c r="BP54" s="99"/>
    </row>
    <row r="55" spans="1:68" ht="15.75" customHeight="1">
      <c r="A55" s="88"/>
      <c r="B55" s="113"/>
      <c r="C55" s="100" t="s">
        <v>294</v>
      </c>
      <c r="D55" s="121" t="s">
        <v>106</v>
      </c>
      <c r="E55" s="115"/>
      <c r="F55" s="92">
        <v>50000</v>
      </c>
      <c r="G55" s="93" t="e">
        <f t="shared" si="78"/>
        <v>#DIV/0!</v>
      </c>
      <c r="H55" s="93">
        <f t="shared" ref="H55:H60" si="224">M55/F55</f>
        <v>0</v>
      </c>
      <c r="I55" s="95"/>
      <c r="J55" s="116"/>
      <c r="K55" s="116"/>
      <c r="L55" s="117"/>
      <c r="M55" s="96">
        <f t="shared" si="82"/>
        <v>0</v>
      </c>
      <c r="N55" s="96">
        <f t="shared" ref="N55:O55" si="225">Z55+AC55+AF55+AI55+AL55+AO55+AR55+AU55+AX55+BA55+BD55+BG55</f>
        <v>0</v>
      </c>
      <c r="O55" s="96">
        <f t="shared" si="225"/>
        <v>0</v>
      </c>
      <c r="P55" s="81">
        <f t="shared" ref="P55:R55" si="226">IF(BI55=0,SUM(Y55+AB55+AE55+AH55+AK55+AN55+AQ55+AT55+AW55+AZ55+BC55+BF55),BI55)</f>
        <v>0</v>
      </c>
      <c r="Q55" s="81">
        <f t="shared" si="226"/>
        <v>0</v>
      </c>
      <c r="R55" s="81">
        <f t="shared" si="226"/>
        <v>0</v>
      </c>
      <c r="S55" s="96">
        <f t="shared" ref="S55:T55" si="227">I55-M55</f>
        <v>0</v>
      </c>
      <c r="T55" s="96">
        <f t="shared" si="227"/>
        <v>0</v>
      </c>
      <c r="U55" s="96">
        <f t="shared" ref="U55:U60" si="228">L55-O55</f>
        <v>0</v>
      </c>
      <c r="V55" s="97" t="e">
        <f t="shared" ref="V55:W55" si="229">M55/I55</f>
        <v>#DIV/0!</v>
      </c>
      <c r="W55" s="97" t="e">
        <f t="shared" si="229"/>
        <v>#DIV/0!</v>
      </c>
      <c r="X55" s="97" t="e">
        <f t="shared" ref="X55:X60" si="230">O55/L55</f>
        <v>#DIV/0!</v>
      </c>
      <c r="Y55" s="128"/>
      <c r="Z55" s="95"/>
      <c r="AA55" s="128"/>
      <c r="AB55" s="118"/>
      <c r="AC55" s="11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98"/>
      <c r="BM55" s="99"/>
      <c r="BN55" s="99"/>
      <c r="BO55" s="99"/>
      <c r="BP55" s="99"/>
    </row>
    <row r="56" spans="1:68" ht="15.75" customHeight="1">
      <c r="A56" s="88"/>
      <c r="B56" s="135" t="s">
        <v>295</v>
      </c>
      <c r="C56" s="100" t="s">
        <v>271</v>
      </c>
      <c r="D56" s="121" t="s">
        <v>107</v>
      </c>
      <c r="E56" s="115"/>
      <c r="F56" s="92">
        <v>20000</v>
      </c>
      <c r="G56" s="93" t="e">
        <f t="shared" si="78"/>
        <v>#DIV/0!</v>
      </c>
      <c r="H56" s="93">
        <f t="shared" si="224"/>
        <v>0</v>
      </c>
      <c r="I56" s="95"/>
      <c r="J56" s="116">
        <v>1817.8</v>
      </c>
      <c r="K56" s="116"/>
      <c r="L56" s="117"/>
      <c r="M56" s="96">
        <f t="shared" si="82"/>
        <v>0</v>
      </c>
      <c r="N56" s="96">
        <f t="shared" ref="N56:O56" si="231">Z56+AC56+AF56+AI56+AL56+AO56+AR56+AU56+AX56+BA56+BD56+BG56</f>
        <v>0</v>
      </c>
      <c r="O56" s="96">
        <f t="shared" si="231"/>
        <v>0</v>
      </c>
      <c r="P56" s="81">
        <f t="shared" ref="P56:R56" si="232">IF(BI56=0,SUM(Y56+AB56+AE56+AH56+AK56+AN56+AQ56+AT56+AW56+AZ56+BC56+BF56),BI56)</f>
        <v>0</v>
      </c>
      <c r="Q56" s="81">
        <f t="shared" si="232"/>
        <v>0</v>
      </c>
      <c r="R56" s="81">
        <f t="shared" si="232"/>
        <v>0</v>
      </c>
      <c r="S56" s="96">
        <f t="shared" ref="S56:T56" si="233">I56-M56</f>
        <v>0</v>
      </c>
      <c r="T56" s="96">
        <f t="shared" si="233"/>
        <v>1817.8</v>
      </c>
      <c r="U56" s="96">
        <f t="shared" si="228"/>
        <v>0</v>
      </c>
      <c r="V56" s="97" t="e">
        <f t="shared" ref="V56:W56" si="234">M56/I56</f>
        <v>#DIV/0!</v>
      </c>
      <c r="W56" s="97">
        <f t="shared" si="234"/>
        <v>0</v>
      </c>
      <c r="X56" s="97" t="e">
        <f t="shared" si="230"/>
        <v>#DIV/0!</v>
      </c>
      <c r="Y56" s="128"/>
      <c r="Z56" s="95"/>
      <c r="AA56" s="128"/>
      <c r="AB56" s="118"/>
      <c r="AC56" s="11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98"/>
      <c r="BM56" s="99"/>
      <c r="BN56" s="99"/>
      <c r="BO56" s="99"/>
      <c r="BP56" s="99"/>
    </row>
    <row r="57" spans="1:68" ht="15.75" customHeight="1">
      <c r="A57" s="88"/>
      <c r="B57" s="113"/>
      <c r="C57" s="100" t="s">
        <v>296</v>
      </c>
      <c r="D57" s="121" t="s">
        <v>108</v>
      </c>
      <c r="E57" s="115"/>
      <c r="F57" s="92">
        <v>50000</v>
      </c>
      <c r="G57" s="93">
        <f t="shared" ref="G57:G62" si="235">I57/F57</f>
        <v>0</v>
      </c>
      <c r="H57" s="93">
        <f t="shared" si="224"/>
        <v>0</v>
      </c>
      <c r="I57" s="95"/>
      <c r="J57" s="116"/>
      <c r="K57" s="116"/>
      <c r="L57" s="117"/>
      <c r="M57" s="96">
        <f t="shared" si="82"/>
        <v>0</v>
      </c>
      <c r="N57" s="96">
        <f t="shared" ref="N57:O57" si="236">Z57+AC57+AF57+AI57+AL57+AO57+AR57+AU57+AX57+BA57+BD57+BG57</f>
        <v>0</v>
      </c>
      <c r="O57" s="96">
        <f t="shared" si="236"/>
        <v>0</v>
      </c>
      <c r="P57" s="81">
        <f t="shared" ref="P57:R57" si="237">IF(BI57=0,SUM(Y57+AB57+AE57+AH57+AK57+AN57+AQ57+AT57+AW57+AZ57+BC57+BF57),BI57)</f>
        <v>0</v>
      </c>
      <c r="Q57" s="81">
        <f t="shared" si="237"/>
        <v>0</v>
      </c>
      <c r="R57" s="81">
        <f t="shared" si="237"/>
        <v>0</v>
      </c>
      <c r="S57" s="96">
        <f t="shared" ref="S57:T57" si="238">I57-M57</f>
        <v>0</v>
      </c>
      <c r="T57" s="96">
        <f t="shared" si="238"/>
        <v>0</v>
      </c>
      <c r="U57" s="96">
        <f t="shared" si="228"/>
        <v>0</v>
      </c>
      <c r="V57" s="97" t="e">
        <f t="shared" ref="V57:W57" si="239">M57/I57</f>
        <v>#DIV/0!</v>
      </c>
      <c r="W57" s="97" t="e">
        <f t="shared" si="239"/>
        <v>#DIV/0!</v>
      </c>
      <c r="X57" s="97" t="e">
        <f t="shared" si="230"/>
        <v>#DIV/0!</v>
      </c>
      <c r="Y57" s="128"/>
      <c r="Z57" s="95"/>
      <c r="AA57" s="128"/>
      <c r="AB57" s="118"/>
      <c r="AC57" s="11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98"/>
      <c r="BM57" s="99"/>
      <c r="BN57" s="99"/>
      <c r="BO57" s="99"/>
      <c r="BP57" s="99"/>
    </row>
    <row r="58" spans="1:68" ht="15.75" customHeight="1">
      <c r="A58" s="88"/>
      <c r="B58" s="113"/>
      <c r="C58" s="100" t="s">
        <v>242</v>
      </c>
      <c r="D58" s="121" t="s">
        <v>109</v>
      </c>
      <c r="E58" s="115"/>
      <c r="F58" s="92">
        <v>350000</v>
      </c>
      <c r="G58" s="93">
        <f t="shared" si="235"/>
        <v>0</v>
      </c>
      <c r="H58" s="93">
        <f t="shared" si="224"/>
        <v>0</v>
      </c>
      <c r="I58" s="141"/>
      <c r="J58" s="116"/>
      <c r="K58" s="116"/>
      <c r="L58" s="117"/>
      <c r="M58" s="96">
        <f t="shared" si="82"/>
        <v>0</v>
      </c>
      <c r="N58" s="96">
        <f t="shared" ref="N58:O58" si="240">Z58+AC58+AF58+AI58+AL58+AO58+AR58+AU58+AX58+BA58+BD58+BG58</f>
        <v>0</v>
      </c>
      <c r="O58" s="96">
        <f t="shared" si="240"/>
        <v>0</v>
      </c>
      <c r="P58" s="81">
        <f t="shared" ref="P58:R58" si="241">IF(BI58=0,SUM(Y58+AB58+AE58+AH58+AK58+AN58+AQ58+AT58+AW58+AZ58+BC58+BF58),BI58)</f>
        <v>0</v>
      </c>
      <c r="Q58" s="81">
        <f t="shared" si="241"/>
        <v>0</v>
      </c>
      <c r="R58" s="81">
        <f t="shared" si="241"/>
        <v>0</v>
      </c>
      <c r="S58" s="96">
        <f t="shared" ref="S58:T58" si="242">I58-M58</f>
        <v>0</v>
      </c>
      <c r="T58" s="96">
        <f t="shared" si="242"/>
        <v>0</v>
      </c>
      <c r="U58" s="96">
        <f t="shared" si="228"/>
        <v>0</v>
      </c>
      <c r="V58" s="97" t="e">
        <f t="shared" ref="V58:W58" si="243">M58/I58</f>
        <v>#DIV/0!</v>
      </c>
      <c r="W58" s="97" t="e">
        <f t="shared" si="243"/>
        <v>#DIV/0!</v>
      </c>
      <c r="X58" s="97" t="e">
        <f t="shared" si="230"/>
        <v>#DIV/0!</v>
      </c>
      <c r="Y58" s="95"/>
      <c r="Z58" s="95"/>
      <c r="AA58" s="95"/>
      <c r="AB58" s="118"/>
      <c r="AC58" s="118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8"/>
      <c r="BM58" s="99"/>
      <c r="BN58" s="99"/>
      <c r="BO58" s="99"/>
      <c r="BP58" s="99"/>
    </row>
    <row r="59" spans="1:68" ht="15.75" customHeight="1">
      <c r="A59" s="88"/>
      <c r="B59" s="113"/>
      <c r="C59" s="100" t="s">
        <v>297</v>
      </c>
      <c r="D59" s="121" t="s">
        <v>110</v>
      </c>
      <c r="E59" s="115"/>
      <c r="F59" s="92">
        <v>200000</v>
      </c>
      <c r="G59" s="93">
        <f t="shared" si="235"/>
        <v>0</v>
      </c>
      <c r="H59" s="93">
        <f t="shared" si="224"/>
        <v>0</v>
      </c>
      <c r="I59" s="95"/>
      <c r="J59" s="116"/>
      <c r="K59" s="116"/>
      <c r="L59" s="117"/>
      <c r="M59" s="96">
        <f t="shared" si="82"/>
        <v>0</v>
      </c>
      <c r="N59" s="96">
        <f t="shared" ref="N59:O59" si="244">Z59+AC59+AF59+AI59+AL59+AO59+AR59+AU59+AX59+BA59+BD59+BG59</f>
        <v>0</v>
      </c>
      <c r="O59" s="96">
        <f t="shared" si="244"/>
        <v>0</v>
      </c>
      <c r="P59" s="81">
        <f t="shared" ref="P59:R59" si="245">IF(BI59=0,SUM(Y59+AB59+AE59+AH59+AK59+AN59+AQ59+AT59+AW59+AZ59+BC59+BF59),BI59)</f>
        <v>0</v>
      </c>
      <c r="Q59" s="81">
        <f t="shared" si="245"/>
        <v>0</v>
      </c>
      <c r="R59" s="81">
        <f t="shared" si="245"/>
        <v>0</v>
      </c>
      <c r="S59" s="96">
        <f t="shared" ref="S59:T59" si="246">I59-M59</f>
        <v>0</v>
      </c>
      <c r="T59" s="96">
        <f t="shared" si="246"/>
        <v>0</v>
      </c>
      <c r="U59" s="96">
        <f t="shared" si="228"/>
        <v>0</v>
      </c>
      <c r="V59" s="97" t="e">
        <f t="shared" ref="V59:W59" si="247">M59/I59</f>
        <v>#DIV/0!</v>
      </c>
      <c r="W59" s="97" t="e">
        <f t="shared" si="247"/>
        <v>#DIV/0!</v>
      </c>
      <c r="X59" s="97" t="e">
        <f t="shared" si="230"/>
        <v>#DIV/0!</v>
      </c>
      <c r="Y59" s="95"/>
      <c r="Z59" s="95"/>
      <c r="AA59" s="95"/>
      <c r="AB59" s="118"/>
      <c r="AC59" s="118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9"/>
      <c r="BO59" s="99"/>
      <c r="BP59" s="99"/>
    </row>
    <row r="60" spans="1:68" ht="15.75" customHeight="1">
      <c r="A60" s="88"/>
      <c r="B60" s="113"/>
      <c r="C60" s="100" t="s">
        <v>298</v>
      </c>
      <c r="D60" s="121" t="s">
        <v>299</v>
      </c>
      <c r="E60" s="91"/>
      <c r="F60" s="92">
        <v>200000</v>
      </c>
      <c r="G60" s="93">
        <f t="shared" si="235"/>
        <v>0</v>
      </c>
      <c r="H60" s="93">
        <f t="shared" si="224"/>
        <v>0</v>
      </c>
      <c r="I60" s="95"/>
      <c r="J60" s="145"/>
      <c r="K60" s="145"/>
      <c r="L60" s="117"/>
      <c r="M60" s="96">
        <f t="shared" si="82"/>
        <v>0</v>
      </c>
      <c r="N60" s="96">
        <f t="shared" ref="N60:O60" si="248">Z60+AC60+AF60+AI60+AL60+AO60+AR60+AU60+AX60+BA60+BD60+BG60</f>
        <v>0</v>
      </c>
      <c r="O60" s="96">
        <f t="shared" si="248"/>
        <v>0</v>
      </c>
      <c r="P60" s="81">
        <f t="shared" ref="P60:R60" si="249">IF(BI60=0,SUM(Y60+AB60+AE60+AH60+AK60+AN60+AQ60+AT60+AW60+AZ60+BC60+BF60),BI60)</f>
        <v>0</v>
      </c>
      <c r="Q60" s="81">
        <f t="shared" si="249"/>
        <v>0</v>
      </c>
      <c r="R60" s="81">
        <f t="shared" si="249"/>
        <v>0</v>
      </c>
      <c r="S60" s="96">
        <f t="shared" ref="S60:T60" si="250">I60-M60</f>
        <v>0</v>
      </c>
      <c r="T60" s="96">
        <f t="shared" si="250"/>
        <v>0</v>
      </c>
      <c r="U60" s="96">
        <f t="shared" si="228"/>
        <v>0</v>
      </c>
      <c r="V60" s="97" t="e">
        <f t="shared" ref="V60:W60" si="251">M60/I60</f>
        <v>#DIV/0!</v>
      </c>
      <c r="W60" s="97" t="e">
        <f t="shared" si="251"/>
        <v>#DIV/0!</v>
      </c>
      <c r="X60" s="97" t="e">
        <f t="shared" si="230"/>
        <v>#DIV/0!</v>
      </c>
      <c r="Y60" s="95"/>
      <c r="Z60" s="95"/>
      <c r="AA60" s="95"/>
      <c r="AB60" s="118"/>
      <c r="AC60" s="118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8"/>
      <c r="BM60" s="99"/>
      <c r="BN60" s="99"/>
      <c r="BO60" s="99"/>
      <c r="BP60" s="99"/>
    </row>
    <row r="61" spans="1:68" ht="15.75" customHeight="1">
      <c r="A61" s="88"/>
      <c r="B61" s="113"/>
      <c r="C61" s="100" t="s">
        <v>229</v>
      </c>
      <c r="D61" s="121" t="s">
        <v>113</v>
      </c>
      <c r="E61" s="91"/>
      <c r="F61" s="92">
        <v>60000</v>
      </c>
      <c r="G61" s="93">
        <f t="shared" si="235"/>
        <v>0</v>
      </c>
      <c r="H61" s="93"/>
      <c r="I61" s="95"/>
      <c r="J61" s="145"/>
      <c r="K61" s="145"/>
      <c r="L61" s="117"/>
      <c r="M61" s="96">
        <f t="shared" si="82"/>
        <v>0</v>
      </c>
      <c r="N61" s="96">
        <f t="shared" ref="N61:O61" si="252">Z61+AC61+AF61+AI61+AL61+AO61+AR61+AU61+AX61+BA61+BD61+BG61</f>
        <v>0</v>
      </c>
      <c r="O61" s="96">
        <f t="shared" si="252"/>
        <v>0</v>
      </c>
      <c r="P61" s="81">
        <f t="shared" ref="P61:R61" si="253">IF(BI61=0,SUM(Y61+AB61+AE61+AH61+AK61+AN61+AQ61+AT61+AW61+AZ61+BC61+BF61),BI61)</f>
        <v>0</v>
      </c>
      <c r="Q61" s="81">
        <f t="shared" si="253"/>
        <v>0</v>
      </c>
      <c r="R61" s="81">
        <f t="shared" si="253"/>
        <v>0</v>
      </c>
      <c r="S61" s="96"/>
      <c r="T61" s="96"/>
      <c r="U61" s="96"/>
      <c r="V61" s="97"/>
      <c r="W61" s="97"/>
      <c r="X61" s="97"/>
      <c r="Y61" s="95"/>
      <c r="Z61" s="95"/>
      <c r="AA61" s="95"/>
      <c r="AB61" s="118"/>
      <c r="AC61" s="118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8"/>
      <c r="BM61" s="99"/>
      <c r="BN61" s="99"/>
      <c r="BO61" s="99"/>
      <c r="BP61" s="99"/>
    </row>
    <row r="62" spans="1:68" ht="15.75" customHeight="1">
      <c r="A62" s="88"/>
      <c r="B62" s="113"/>
      <c r="C62" s="100" t="s">
        <v>114</v>
      </c>
      <c r="D62" s="121" t="s">
        <v>115</v>
      </c>
      <c r="E62" s="91"/>
      <c r="F62" s="92">
        <v>1200000</v>
      </c>
      <c r="G62" s="93">
        <f t="shared" si="235"/>
        <v>0</v>
      </c>
      <c r="H62" s="93"/>
      <c r="I62" s="95"/>
      <c r="J62" s="145"/>
      <c r="K62" s="145"/>
      <c r="L62" s="117"/>
      <c r="M62" s="96">
        <f t="shared" si="82"/>
        <v>0</v>
      </c>
      <c r="N62" s="96">
        <f t="shared" ref="N62:O62" si="254">Z62+AC62+AF62+AI62+AL62+AO62+AR62+AU62+AX62+BA62+BD62+BG62</f>
        <v>0</v>
      </c>
      <c r="O62" s="96">
        <f t="shared" si="254"/>
        <v>0</v>
      </c>
      <c r="P62" s="81">
        <f t="shared" ref="P62:R62" si="255">IF(BI62=0,SUM(Y62+AB62+AE62+AH62+AK62+AN62+AQ62+AT62+AW62+AZ62+BC62+BF62),BI62)</f>
        <v>0</v>
      </c>
      <c r="Q62" s="81">
        <f t="shared" si="255"/>
        <v>0</v>
      </c>
      <c r="R62" s="81">
        <f t="shared" si="255"/>
        <v>0</v>
      </c>
      <c r="S62" s="96"/>
      <c r="T62" s="96"/>
      <c r="U62" s="96"/>
      <c r="V62" s="97"/>
      <c r="W62" s="97"/>
      <c r="X62" s="97"/>
      <c r="Y62" s="95"/>
      <c r="Z62" s="95"/>
      <c r="AA62" s="95"/>
      <c r="AB62" s="118"/>
      <c r="AC62" s="118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8"/>
      <c r="BM62" s="99"/>
      <c r="BN62" s="99"/>
      <c r="BO62" s="99"/>
      <c r="BP62" s="99"/>
    </row>
    <row r="63" spans="1:68" ht="15.75" customHeight="1">
      <c r="A63" s="88"/>
      <c r="B63" s="113"/>
      <c r="C63" s="89" t="s">
        <v>114</v>
      </c>
      <c r="D63" s="121" t="s">
        <v>300</v>
      </c>
      <c r="E63" s="146"/>
      <c r="F63" s="147">
        <v>100000</v>
      </c>
      <c r="G63" s="93" t="e">
        <f t="shared" ref="G63:G80" si="256">I63/E63</f>
        <v>#DIV/0!</v>
      </c>
      <c r="H63" s="93" t="e">
        <f t="shared" ref="H63:H80" si="257">M63/E63</f>
        <v>#DIV/0!</v>
      </c>
      <c r="I63" s="95"/>
      <c r="J63" s="145"/>
      <c r="K63" s="145"/>
      <c r="L63" s="117"/>
      <c r="M63" s="96">
        <f t="shared" si="82"/>
        <v>0</v>
      </c>
      <c r="N63" s="96">
        <f t="shared" ref="N63:O63" si="258">Z63+AC63+AF63+AI63+AL63+AO63+AR63+AU63+AX63+BA63+BD63+BG63</f>
        <v>0</v>
      </c>
      <c r="O63" s="96">
        <f t="shared" si="258"/>
        <v>0</v>
      </c>
      <c r="P63" s="81">
        <f t="shared" ref="P63:R63" si="259">IF(BI63=0,SUM(Y63+AB63+AE63+AH63+AK63+AN63+AQ63+AT63+AW63+AZ63+BC63+BF63),BI63)</f>
        <v>0</v>
      </c>
      <c r="Q63" s="81">
        <f t="shared" si="259"/>
        <v>0</v>
      </c>
      <c r="R63" s="81">
        <f t="shared" si="259"/>
        <v>0</v>
      </c>
      <c r="S63" s="96">
        <f t="shared" ref="S63:T63" si="260">I63-M63</f>
        <v>0</v>
      </c>
      <c r="T63" s="96">
        <f t="shared" si="260"/>
        <v>0</v>
      </c>
      <c r="U63" s="96">
        <f t="shared" ref="U63:U66" si="261">L63-O63</f>
        <v>0</v>
      </c>
      <c r="V63" s="97" t="e">
        <f t="shared" ref="V63:W63" si="262">M63/I63</f>
        <v>#DIV/0!</v>
      </c>
      <c r="W63" s="97" t="e">
        <f t="shared" si="262"/>
        <v>#DIV/0!</v>
      </c>
      <c r="X63" s="97" t="e">
        <f t="shared" ref="X63:X89" si="263">O63/L63</f>
        <v>#DIV/0!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8"/>
      <c r="BM63" s="99"/>
      <c r="BN63" s="99"/>
      <c r="BO63" s="99"/>
      <c r="BP63" s="99"/>
    </row>
    <row r="64" spans="1:68" ht="15.75" customHeight="1">
      <c r="A64" s="88"/>
      <c r="B64" s="113"/>
      <c r="C64" s="89" t="s">
        <v>114</v>
      </c>
      <c r="D64" s="121" t="s">
        <v>117</v>
      </c>
      <c r="E64" s="146"/>
      <c r="F64" s="147">
        <v>500000</v>
      </c>
      <c r="G64" s="93" t="e">
        <f t="shared" si="256"/>
        <v>#DIV/0!</v>
      </c>
      <c r="H64" s="93" t="e">
        <f t="shared" si="257"/>
        <v>#DIV/0!</v>
      </c>
      <c r="I64" s="95"/>
      <c r="J64" s="145"/>
      <c r="K64" s="145"/>
      <c r="L64" s="117"/>
      <c r="M64" s="96">
        <f t="shared" si="82"/>
        <v>0</v>
      </c>
      <c r="N64" s="96">
        <f t="shared" ref="N64:O64" si="264">Z64+AC64+AF64+AI64+AL64+AO64+AR64+AU64+AX64+BA64+BD64+BG64</f>
        <v>0</v>
      </c>
      <c r="O64" s="96">
        <f t="shared" si="264"/>
        <v>0</v>
      </c>
      <c r="P64" s="81">
        <f t="shared" ref="P64:R64" si="265">IF(BI64=0,SUM(Y64+AB64+AE64+AH64+AK64+AN64+AQ64+AT64+AW64+AZ64+BC64+BF64),BI64)</f>
        <v>0</v>
      </c>
      <c r="Q64" s="81">
        <f t="shared" si="265"/>
        <v>0</v>
      </c>
      <c r="R64" s="81">
        <f t="shared" si="265"/>
        <v>0</v>
      </c>
      <c r="S64" s="96">
        <f t="shared" ref="S64:T64" si="266">I64-M64</f>
        <v>0</v>
      </c>
      <c r="T64" s="96">
        <f t="shared" si="266"/>
        <v>0</v>
      </c>
      <c r="U64" s="96">
        <f t="shared" si="261"/>
        <v>0</v>
      </c>
      <c r="V64" s="97" t="e">
        <f t="shared" ref="V64:W64" si="267">M64/I64</f>
        <v>#DIV/0!</v>
      </c>
      <c r="W64" s="97" t="e">
        <f t="shared" si="267"/>
        <v>#DIV/0!</v>
      </c>
      <c r="X64" s="97" t="e">
        <f t="shared" si="263"/>
        <v>#DIV/0!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8"/>
      <c r="BM64" s="99"/>
      <c r="BN64" s="99"/>
      <c r="BO64" s="99"/>
      <c r="BP64" s="99"/>
    </row>
    <row r="65" spans="1:68" ht="15.75" customHeight="1">
      <c r="A65" s="88"/>
      <c r="B65" s="113"/>
      <c r="C65" s="89" t="s">
        <v>114</v>
      </c>
      <c r="D65" s="121" t="s">
        <v>118</v>
      </c>
      <c r="E65" s="146"/>
      <c r="F65" s="147">
        <v>100000</v>
      </c>
      <c r="G65" s="93" t="e">
        <f t="shared" si="256"/>
        <v>#DIV/0!</v>
      </c>
      <c r="H65" s="93" t="e">
        <f t="shared" si="257"/>
        <v>#DIV/0!</v>
      </c>
      <c r="I65" s="95"/>
      <c r="J65" s="125"/>
      <c r="K65" s="125"/>
      <c r="L65" s="117"/>
      <c r="M65" s="96">
        <f t="shared" si="82"/>
        <v>0</v>
      </c>
      <c r="N65" s="96">
        <f t="shared" ref="N65:O65" si="268">Z65+AC65+AF65+AI65+AL65+AO65+AR65+AU65+AX65+BA65+BD65+BG65</f>
        <v>0</v>
      </c>
      <c r="O65" s="96">
        <f t="shared" si="268"/>
        <v>0</v>
      </c>
      <c r="P65" s="81">
        <f t="shared" ref="P65:R65" si="269">IF(BI65=0,SUM(Y65+AB65+AE65+AH65+AK65+AN65+AQ65+AT65+AW65+AZ65+BC65+BF65),BI65)</f>
        <v>0</v>
      </c>
      <c r="Q65" s="81">
        <f t="shared" si="269"/>
        <v>0</v>
      </c>
      <c r="R65" s="81">
        <f t="shared" si="269"/>
        <v>0</v>
      </c>
      <c r="S65" s="96">
        <f t="shared" ref="S65:T65" si="270">I65-M65</f>
        <v>0</v>
      </c>
      <c r="T65" s="96">
        <f t="shared" si="270"/>
        <v>0</v>
      </c>
      <c r="U65" s="96">
        <f t="shared" si="261"/>
        <v>0</v>
      </c>
      <c r="V65" s="97" t="e">
        <f t="shared" ref="V65:W65" si="271">M65/I65</f>
        <v>#DIV/0!</v>
      </c>
      <c r="W65" s="97" t="e">
        <f t="shared" si="271"/>
        <v>#DIV/0!</v>
      </c>
      <c r="X65" s="97" t="e">
        <f t="shared" si="263"/>
        <v>#DIV/0!</v>
      </c>
      <c r="Y65" s="102"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8"/>
      <c r="BM65" s="99"/>
      <c r="BN65" s="99"/>
      <c r="BO65" s="99"/>
      <c r="BP65" s="99"/>
    </row>
    <row r="66" spans="1:68" ht="15.75" customHeight="1">
      <c r="A66" s="88"/>
      <c r="B66" s="88"/>
      <c r="C66" s="89" t="s">
        <v>114</v>
      </c>
      <c r="D66" s="121" t="s">
        <v>119</v>
      </c>
      <c r="E66" s="146"/>
      <c r="F66" s="147">
        <v>150000</v>
      </c>
      <c r="G66" s="93" t="e">
        <f t="shared" si="256"/>
        <v>#DIV/0!</v>
      </c>
      <c r="H66" s="93" t="e">
        <f t="shared" si="257"/>
        <v>#DIV/0!</v>
      </c>
      <c r="I66" s="95"/>
      <c r="J66" s="145"/>
      <c r="K66" s="145"/>
      <c r="L66" s="94"/>
      <c r="M66" s="96">
        <f t="shared" si="82"/>
        <v>0</v>
      </c>
      <c r="N66" s="96">
        <f t="shared" ref="N66:O66" si="272">Z66+AC66+AF66+AI66+AL66+AO66+AR66+AU66+AX66+BA66+BD66+BG66</f>
        <v>0</v>
      </c>
      <c r="O66" s="96">
        <f t="shared" si="272"/>
        <v>0</v>
      </c>
      <c r="P66" s="81">
        <f t="shared" ref="P66:R66" si="273">IF(BI66=0,SUM(Y66+AB66+AE66+AH66+AK66+AN66+AQ66+AT66+AW66+AZ66+BC66+BF66),BI66)</f>
        <v>0</v>
      </c>
      <c r="Q66" s="81">
        <f t="shared" si="273"/>
        <v>0</v>
      </c>
      <c r="R66" s="81">
        <f t="shared" si="273"/>
        <v>0</v>
      </c>
      <c r="S66" s="96">
        <f t="shared" ref="S66:T66" si="274">I66-M66</f>
        <v>0</v>
      </c>
      <c r="T66" s="96">
        <f t="shared" si="274"/>
        <v>0</v>
      </c>
      <c r="U66" s="96">
        <f t="shared" si="261"/>
        <v>0</v>
      </c>
      <c r="V66" s="97" t="e">
        <f t="shared" ref="V66:W66" si="275">M66/I66</f>
        <v>#DIV/0!</v>
      </c>
      <c r="W66" s="97" t="e">
        <f t="shared" si="275"/>
        <v>#DIV/0!</v>
      </c>
      <c r="X66" s="97" t="e">
        <f t="shared" si="263"/>
        <v>#DIV/0!</v>
      </c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8"/>
      <c r="BM66" s="99"/>
      <c r="BN66" s="99"/>
      <c r="BO66" s="99"/>
      <c r="BP66" s="99"/>
    </row>
    <row r="67" spans="1:68" ht="15.75" customHeight="1">
      <c r="A67" s="85"/>
      <c r="B67" s="85"/>
      <c r="C67" s="85" t="s">
        <v>301</v>
      </c>
      <c r="D67" s="85"/>
      <c r="E67" s="86">
        <f>E68+E80+E84+E89</f>
        <v>267218.16000000003</v>
      </c>
      <c r="F67" s="86">
        <f>F68+F80+F89</f>
        <v>21041.95</v>
      </c>
      <c r="G67" s="106">
        <f t="shared" si="256"/>
        <v>0</v>
      </c>
      <c r="H67" s="106">
        <f t="shared" si="257"/>
        <v>0</v>
      </c>
      <c r="I67" s="86">
        <f t="shared" ref="I67:O67" si="276">I68+I75+I76+I77+I80+I84+I89</f>
        <v>0</v>
      </c>
      <c r="J67" s="86">
        <f t="shared" si="276"/>
        <v>84340.34</v>
      </c>
      <c r="K67" s="86">
        <f t="shared" si="276"/>
        <v>0</v>
      </c>
      <c r="L67" s="86">
        <f t="shared" si="276"/>
        <v>0</v>
      </c>
      <c r="M67" s="86">
        <f t="shared" si="276"/>
        <v>0</v>
      </c>
      <c r="N67" s="86">
        <f t="shared" si="276"/>
        <v>4595.8899999999994</v>
      </c>
      <c r="O67" s="86">
        <f t="shared" si="276"/>
        <v>0</v>
      </c>
      <c r="P67" s="86">
        <f t="shared" ref="P67:R67" si="277">IF(BI67=0,SUM(Y67+AB67+AE67+AH67+AK67+AN67+AQ67+AT67+AW67+AZ67+BC67+BF67),BI67)</f>
        <v>0</v>
      </c>
      <c r="Q67" s="86">
        <f t="shared" si="277"/>
        <v>4595.8899999999994</v>
      </c>
      <c r="R67" s="86">
        <f t="shared" si="277"/>
        <v>0</v>
      </c>
      <c r="S67" s="86" t="e">
        <f t="shared" ref="S67:U67" si="278">S68+S75+S76+#REF!+#REF!+S77+S80+S84+S89</f>
        <v>#REF!</v>
      </c>
      <c r="T67" s="86" t="e">
        <f t="shared" si="278"/>
        <v>#REF!</v>
      </c>
      <c r="U67" s="86" t="e">
        <f t="shared" si="278"/>
        <v>#REF!</v>
      </c>
      <c r="V67" s="87" t="e">
        <f t="shared" ref="V67:W67" si="279">M67/I67</f>
        <v>#DIV/0!</v>
      </c>
      <c r="W67" s="87">
        <f t="shared" si="279"/>
        <v>5.4492191992586224E-2</v>
      </c>
      <c r="X67" s="87" t="e">
        <f t="shared" si="263"/>
        <v>#DIV/0!</v>
      </c>
      <c r="Y67" s="86">
        <f t="shared" ref="Y67:BK67" si="280">Y68+Y75+Y76+Y77+Y80+Y84+Y89</f>
        <v>0</v>
      </c>
      <c r="Z67" s="86">
        <f t="shared" si="280"/>
        <v>4595.8899999999994</v>
      </c>
      <c r="AA67" s="86">
        <f t="shared" si="280"/>
        <v>0</v>
      </c>
      <c r="AB67" s="86">
        <f t="shared" si="280"/>
        <v>0</v>
      </c>
      <c r="AC67" s="86">
        <f t="shared" si="280"/>
        <v>0</v>
      </c>
      <c r="AD67" s="86">
        <f t="shared" si="280"/>
        <v>0</v>
      </c>
      <c r="AE67" s="86">
        <f t="shared" si="280"/>
        <v>0</v>
      </c>
      <c r="AF67" s="86">
        <f t="shared" si="280"/>
        <v>0</v>
      </c>
      <c r="AG67" s="86">
        <f t="shared" si="280"/>
        <v>0</v>
      </c>
      <c r="AH67" s="86">
        <f t="shared" si="280"/>
        <v>0</v>
      </c>
      <c r="AI67" s="86">
        <f t="shared" si="280"/>
        <v>0</v>
      </c>
      <c r="AJ67" s="86">
        <f t="shared" si="280"/>
        <v>0</v>
      </c>
      <c r="AK67" s="86">
        <f t="shared" si="280"/>
        <v>0</v>
      </c>
      <c r="AL67" s="86">
        <f t="shared" si="280"/>
        <v>0</v>
      </c>
      <c r="AM67" s="86">
        <f t="shared" si="280"/>
        <v>0</v>
      </c>
      <c r="AN67" s="86">
        <f t="shared" si="280"/>
        <v>0</v>
      </c>
      <c r="AO67" s="86">
        <f t="shared" si="280"/>
        <v>0</v>
      </c>
      <c r="AP67" s="86">
        <f t="shared" si="280"/>
        <v>0</v>
      </c>
      <c r="AQ67" s="86">
        <f t="shared" si="280"/>
        <v>0</v>
      </c>
      <c r="AR67" s="86">
        <f t="shared" si="280"/>
        <v>0</v>
      </c>
      <c r="AS67" s="86">
        <f t="shared" si="280"/>
        <v>0</v>
      </c>
      <c r="AT67" s="86">
        <f t="shared" si="280"/>
        <v>0</v>
      </c>
      <c r="AU67" s="86">
        <f t="shared" si="280"/>
        <v>0</v>
      </c>
      <c r="AV67" s="86">
        <f t="shared" si="280"/>
        <v>0</v>
      </c>
      <c r="AW67" s="86">
        <f t="shared" si="280"/>
        <v>0</v>
      </c>
      <c r="AX67" s="86">
        <f t="shared" si="280"/>
        <v>0</v>
      </c>
      <c r="AY67" s="86">
        <f t="shared" si="280"/>
        <v>0</v>
      </c>
      <c r="AZ67" s="86">
        <f t="shared" si="280"/>
        <v>0</v>
      </c>
      <c r="BA67" s="86">
        <f t="shared" si="280"/>
        <v>0</v>
      </c>
      <c r="BB67" s="86">
        <f t="shared" si="280"/>
        <v>0</v>
      </c>
      <c r="BC67" s="86">
        <f t="shared" si="280"/>
        <v>0</v>
      </c>
      <c r="BD67" s="86">
        <f t="shared" si="280"/>
        <v>0</v>
      </c>
      <c r="BE67" s="86">
        <f t="shared" si="280"/>
        <v>0</v>
      </c>
      <c r="BF67" s="86">
        <f t="shared" si="280"/>
        <v>0</v>
      </c>
      <c r="BG67" s="86">
        <f t="shared" si="280"/>
        <v>0</v>
      </c>
      <c r="BH67" s="86">
        <f t="shared" si="280"/>
        <v>0</v>
      </c>
      <c r="BI67" s="86">
        <f t="shared" si="280"/>
        <v>0</v>
      </c>
      <c r="BJ67" s="86">
        <f t="shared" si="280"/>
        <v>0</v>
      </c>
      <c r="BK67" s="86">
        <f t="shared" si="280"/>
        <v>0</v>
      </c>
      <c r="BL67" s="148"/>
      <c r="BM67" s="149"/>
      <c r="BN67" s="149"/>
      <c r="BO67" s="149"/>
      <c r="BP67" s="149"/>
    </row>
    <row r="68" spans="1:68" ht="15.75" customHeight="1">
      <c r="A68" s="150"/>
      <c r="B68" s="150"/>
      <c r="C68" s="151"/>
      <c r="D68" s="152" t="s">
        <v>302</v>
      </c>
      <c r="E68" s="153">
        <f>SUM(E69:E77)</f>
        <v>151589.62000000002</v>
      </c>
      <c r="F68" s="153">
        <f>SUM(F70:F77)</f>
        <v>0</v>
      </c>
      <c r="G68" s="154">
        <f t="shared" si="256"/>
        <v>0</v>
      </c>
      <c r="H68" s="154">
        <f t="shared" si="257"/>
        <v>0</v>
      </c>
      <c r="I68" s="153">
        <f>SUM(I69:I74)</f>
        <v>0</v>
      </c>
      <c r="J68" s="153">
        <f t="shared" ref="J68:K68" si="281">SUM(J70:J74)</f>
        <v>10402.67</v>
      </c>
      <c r="K68" s="153">
        <f t="shared" si="281"/>
        <v>0</v>
      </c>
      <c r="L68" s="153">
        <f>SUM(L70:L71)</f>
        <v>0</v>
      </c>
      <c r="M68" s="153">
        <f>SUM(M69:M74)</f>
        <v>0</v>
      </c>
      <c r="N68" s="153">
        <f>SUM(N70:N74)</f>
        <v>324.49</v>
      </c>
      <c r="O68" s="153">
        <f>SUM(O69:O74)</f>
        <v>0</v>
      </c>
      <c r="P68" s="80">
        <f t="shared" ref="P68:R68" si="282">IF(BI68=0,SUM(Y68+AB68+AE68+AH68+AK68+AN68+AQ68+AT68+AW68+AZ68+BC68+BF68),BI68)</f>
        <v>0</v>
      </c>
      <c r="Q68" s="80">
        <f t="shared" si="282"/>
        <v>324.49</v>
      </c>
      <c r="R68" s="80">
        <f t="shared" si="282"/>
        <v>0</v>
      </c>
      <c r="S68" s="153">
        <f t="shared" ref="S68:U68" si="283">SUM(S70:S74)</f>
        <v>0</v>
      </c>
      <c r="T68" s="153">
        <f t="shared" si="283"/>
        <v>10078.18</v>
      </c>
      <c r="U68" s="153">
        <f t="shared" si="283"/>
        <v>0</v>
      </c>
      <c r="V68" s="155" t="e">
        <f t="shared" ref="V68:W68" si="284">M68/I68</f>
        <v>#DIV/0!</v>
      </c>
      <c r="W68" s="155">
        <f t="shared" si="284"/>
        <v>3.1192953347554044E-2</v>
      </c>
      <c r="X68" s="155" t="e">
        <f t="shared" si="263"/>
        <v>#DIV/0!</v>
      </c>
      <c r="Y68" s="153">
        <f>SUM(Y70:Y71)</f>
        <v>0</v>
      </c>
      <c r="Z68" s="153">
        <f>SUM(Z70:Z74)</f>
        <v>324.49</v>
      </c>
      <c r="AA68" s="153">
        <f t="shared" ref="AA68:AB68" si="285">SUM(AA70:AA71)</f>
        <v>0</v>
      </c>
      <c r="AB68" s="153">
        <f t="shared" si="285"/>
        <v>0</v>
      </c>
      <c r="AC68" s="153">
        <f>SUM(AC70:AC74)</f>
        <v>0</v>
      </c>
      <c r="AD68" s="153">
        <f>SUM(AD70:AD71)</f>
        <v>0</v>
      </c>
      <c r="AE68" s="153">
        <f t="shared" ref="AE68:AF68" si="286">SUM(AE70:AE74)</f>
        <v>0</v>
      </c>
      <c r="AF68" s="153">
        <f t="shared" si="286"/>
        <v>0</v>
      </c>
      <c r="AG68" s="153">
        <f>SUM(AG70:AG71)</f>
        <v>0</v>
      </c>
      <c r="AH68" s="153">
        <f t="shared" ref="AH68:AI68" si="287">SUM(AH70:AH74)</f>
        <v>0</v>
      </c>
      <c r="AI68" s="153">
        <f t="shared" si="287"/>
        <v>0</v>
      </c>
      <c r="AJ68" s="153">
        <f>SUM(AJ70:AJ71)</f>
        <v>0</v>
      </c>
      <c r="AK68" s="153">
        <f t="shared" ref="AK68:AL68" si="288">SUM(AK70:AK74)</f>
        <v>0</v>
      </c>
      <c r="AL68" s="153">
        <f t="shared" si="288"/>
        <v>0</v>
      </c>
      <c r="AM68" s="153">
        <f>SUM(AM70:AM71)</f>
        <v>0</v>
      </c>
      <c r="AN68" s="153">
        <f t="shared" ref="AN68:AO68" si="289">SUM(AN70:AN74)</f>
        <v>0</v>
      </c>
      <c r="AO68" s="153">
        <f t="shared" si="289"/>
        <v>0</v>
      </c>
      <c r="AP68" s="153">
        <f>SUM(AP70:AP71)</f>
        <v>0</v>
      </c>
      <c r="AQ68" s="153">
        <f>SUM(AQ70:AQ74)</f>
        <v>0</v>
      </c>
      <c r="AR68" s="153">
        <f t="shared" ref="AR68:AS68" si="290">SUM(AR70:AR71)</f>
        <v>0</v>
      </c>
      <c r="AS68" s="153">
        <f t="shared" si="290"/>
        <v>0</v>
      </c>
      <c r="AT68" s="153">
        <f>SUM(AT70:AT74)</f>
        <v>0</v>
      </c>
      <c r="AU68" s="153">
        <f>SUM(AU70:AU76)</f>
        <v>0</v>
      </c>
      <c r="AV68" s="153">
        <f>SUM(AV70:AV71)</f>
        <v>0</v>
      </c>
      <c r="AW68" s="153">
        <f t="shared" ref="AW68:AX68" si="291">SUM(AW70:AW74)</f>
        <v>0</v>
      </c>
      <c r="AX68" s="153">
        <f t="shared" si="291"/>
        <v>0</v>
      </c>
      <c r="AY68" s="153">
        <f t="shared" ref="AY68:AZ68" si="292">SUM(AY70:AY71)</f>
        <v>0</v>
      </c>
      <c r="AZ68" s="153">
        <f t="shared" si="292"/>
        <v>0</v>
      </c>
      <c r="BA68" s="153">
        <f>SUM(BA70:BA76)</f>
        <v>0</v>
      </c>
      <c r="BB68" s="153">
        <f t="shared" ref="BB68:BH68" si="293">SUM(BB70:BB71)</f>
        <v>0</v>
      </c>
      <c r="BC68" s="153">
        <f t="shared" si="293"/>
        <v>0</v>
      </c>
      <c r="BD68" s="153">
        <f t="shared" si="293"/>
        <v>0</v>
      </c>
      <c r="BE68" s="153">
        <f t="shared" si="293"/>
        <v>0</v>
      </c>
      <c r="BF68" s="153">
        <f t="shared" si="293"/>
        <v>0</v>
      </c>
      <c r="BG68" s="153">
        <f t="shared" si="293"/>
        <v>0</v>
      </c>
      <c r="BH68" s="153">
        <f t="shared" si="293"/>
        <v>0</v>
      </c>
      <c r="BI68" s="153">
        <f t="shared" ref="BI68:BK68" si="294">SUM(BI69:BI74)</f>
        <v>0</v>
      </c>
      <c r="BJ68" s="153">
        <f t="shared" si="294"/>
        <v>0</v>
      </c>
      <c r="BK68" s="153">
        <f t="shared" si="294"/>
        <v>0</v>
      </c>
      <c r="BL68" s="156"/>
      <c r="BM68" s="157"/>
      <c r="BN68" s="157"/>
      <c r="BO68" s="157"/>
      <c r="BP68" s="157"/>
    </row>
    <row r="69" spans="1:68" ht="15.75" customHeight="1">
      <c r="A69" s="88"/>
      <c r="B69" s="158"/>
      <c r="C69" s="159" t="s">
        <v>200</v>
      </c>
      <c r="D69" s="160" t="s">
        <v>201</v>
      </c>
      <c r="E69" s="161">
        <v>1500</v>
      </c>
      <c r="F69" s="141"/>
      <c r="G69" s="93">
        <f t="shared" si="256"/>
        <v>0</v>
      </c>
      <c r="H69" s="93">
        <f t="shared" si="257"/>
        <v>0</v>
      </c>
      <c r="I69" s="141"/>
      <c r="J69" s="116"/>
      <c r="K69" s="116"/>
      <c r="L69" s="117"/>
      <c r="M69" s="96">
        <f t="shared" ref="M69:O69" si="295">Y69+AB69+AE69+AH69+AK69+AN69+AQ69+AT69+AW69+AZ69+BC69+BF69</f>
        <v>0</v>
      </c>
      <c r="N69" s="96">
        <f t="shared" si="295"/>
        <v>0</v>
      </c>
      <c r="O69" s="96">
        <f t="shared" si="295"/>
        <v>0</v>
      </c>
      <c r="P69" s="81">
        <f t="shared" ref="P69:Q69" si="296">IF(BI69=0,SUM(Y69+AB69+AE69+AH69+AK69+AN69+AQ69+AT69+AW69+AZ69+BC69+BF69),BI69)</f>
        <v>0</v>
      </c>
      <c r="Q69" s="81">
        <f t="shared" si="296"/>
        <v>0</v>
      </c>
      <c r="R69" s="82"/>
      <c r="S69" s="95"/>
      <c r="T69" s="95"/>
      <c r="U69" s="95"/>
      <c r="V69" s="162"/>
      <c r="W69" s="162"/>
      <c r="X69" s="162" t="e">
        <f t="shared" si="263"/>
        <v>#DIV/0!</v>
      </c>
      <c r="Y69" s="95"/>
      <c r="Z69" s="95"/>
      <c r="AA69" s="95"/>
      <c r="AB69" s="95"/>
      <c r="AC69" s="118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82"/>
      <c r="AW69" s="95"/>
      <c r="AX69" s="82"/>
      <c r="AY69" s="82"/>
      <c r="AZ69" s="95"/>
      <c r="BA69" s="82"/>
      <c r="BB69" s="82"/>
      <c r="BC69" s="95"/>
      <c r="BD69" s="95"/>
      <c r="BE69" s="82"/>
      <c r="BF69" s="95"/>
      <c r="BG69" s="82"/>
      <c r="BH69" s="82"/>
      <c r="BI69" s="95"/>
      <c r="BJ69" s="82"/>
      <c r="BK69" s="82"/>
      <c r="BL69" s="98"/>
      <c r="BM69" s="163"/>
      <c r="BN69" s="163"/>
      <c r="BO69" s="163"/>
      <c r="BP69" s="163"/>
    </row>
    <row r="70" spans="1:68" ht="15.75" customHeight="1">
      <c r="A70" s="164"/>
      <c r="B70" s="158" t="s">
        <v>303</v>
      </c>
      <c r="C70" s="159" t="s">
        <v>304</v>
      </c>
      <c r="D70" s="160" t="s">
        <v>305</v>
      </c>
      <c r="E70" s="161">
        <v>10000</v>
      </c>
      <c r="F70" s="141"/>
      <c r="G70" s="93">
        <f t="shared" si="256"/>
        <v>0</v>
      </c>
      <c r="H70" s="93">
        <f t="shared" si="257"/>
        <v>0</v>
      </c>
      <c r="I70" s="141"/>
      <c r="J70" s="116">
        <v>5435.51</v>
      </c>
      <c r="K70" s="116"/>
      <c r="L70" s="117"/>
      <c r="M70" s="96">
        <f t="shared" ref="M70:O70" si="297">Y70+AB70+AE70+AH70+AK70+AN70+AQ70+AT70+AW70+AZ70+BC70+BF70</f>
        <v>0</v>
      </c>
      <c r="N70" s="96">
        <f t="shared" si="297"/>
        <v>324.49</v>
      </c>
      <c r="O70" s="96">
        <f t="shared" si="297"/>
        <v>0</v>
      </c>
      <c r="P70" s="81">
        <f t="shared" ref="P70:R70" si="298">IF(BI70=0,SUM(Y70+AB70+AE70+AH70+AK70+AN70+AQ70+AT70+AW70+AZ70+BC70+BF70),BI70)</f>
        <v>0</v>
      </c>
      <c r="Q70" s="81">
        <f t="shared" si="298"/>
        <v>324.49</v>
      </c>
      <c r="R70" s="82">
        <f t="shared" si="298"/>
        <v>0</v>
      </c>
      <c r="S70" s="95">
        <f t="shared" ref="S70:T70" si="299">I70-M70</f>
        <v>0</v>
      </c>
      <c r="T70" s="95">
        <f t="shared" si="299"/>
        <v>5111.0200000000004</v>
      </c>
      <c r="U70" s="95">
        <f t="shared" ref="U70:U76" si="300">L70-O70</f>
        <v>0</v>
      </c>
      <c r="V70" s="162" t="e">
        <f t="shared" ref="V70:W70" si="301">M70/I70</f>
        <v>#DIV/0!</v>
      </c>
      <c r="W70" s="162">
        <f t="shared" si="301"/>
        <v>5.9698169996927612E-2</v>
      </c>
      <c r="X70" s="162" t="e">
        <f t="shared" si="263"/>
        <v>#DIV/0!</v>
      </c>
      <c r="Y70" s="95"/>
      <c r="Z70" s="102">
        <v>324.49</v>
      </c>
      <c r="AA70" s="95"/>
      <c r="AB70" s="95"/>
      <c r="AC70" s="130">
        <v>0</v>
      </c>
      <c r="AD70" s="95"/>
      <c r="AE70" s="95"/>
      <c r="AF70" s="102">
        <v>0</v>
      </c>
      <c r="AG70" s="95"/>
      <c r="AH70" s="95"/>
      <c r="AI70" s="102">
        <v>0</v>
      </c>
      <c r="AJ70" s="95"/>
      <c r="AK70" s="95"/>
      <c r="AL70" s="95"/>
      <c r="AM70" s="95"/>
      <c r="AN70" s="102">
        <v>0</v>
      </c>
      <c r="AO70" s="95"/>
      <c r="AP70" s="95"/>
      <c r="AQ70" s="102">
        <v>0</v>
      </c>
      <c r="AR70" s="102">
        <v>0</v>
      </c>
      <c r="AS70" s="95"/>
      <c r="AT70" s="102">
        <v>0</v>
      </c>
      <c r="AU70" s="102">
        <v>0</v>
      </c>
      <c r="AV70" s="82"/>
      <c r="AW70" s="102">
        <v>0</v>
      </c>
      <c r="AX70" s="82"/>
      <c r="AY70" s="82"/>
      <c r="AZ70" s="95"/>
      <c r="BA70" s="82"/>
      <c r="BB70" s="82"/>
      <c r="BC70" s="95"/>
      <c r="BD70" s="95"/>
      <c r="BE70" s="82"/>
      <c r="BF70" s="95"/>
      <c r="BG70" s="82"/>
      <c r="BH70" s="82"/>
      <c r="BI70" s="95"/>
      <c r="BJ70" s="82"/>
      <c r="BK70" s="82"/>
      <c r="BL70" s="98"/>
      <c r="BM70" s="163"/>
      <c r="BN70" s="163"/>
      <c r="BO70" s="163"/>
      <c r="BP70" s="163"/>
    </row>
    <row r="71" spans="1:68" ht="15.75" customHeight="1">
      <c r="A71" s="88"/>
      <c r="B71" s="135"/>
      <c r="C71" s="100" t="s">
        <v>306</v>
      </c>
      <c r="D71" s="90" t="s">
        <v>307</v>
      </c>
      <c r="E71" s="91">
        <v>30000</v>
      </c>
      <c r="F71" s="165"/>
      <c r="G71" s="93">
        <f t="shared" si="256"/>
        <v>0</v>
      </c>
      <c r="H71" s="93">
        <f t="shared" si="257"/>
        <v>0</v>
      </c>
      <c r="I71" s="95"/>
      <c r="J71" s="116"/>
      <c r="K71" s="116"/>
      <c r="L71" s="117"/>
      <c r="M71" s="96">
        <f t="shared" ref="M71:O71" si="302">Y71+AB71+AE71+AH71+AK71+AN71+AQ71+AT71+AW71+AZ71+BC71+BF71</f>
        <v>0</v>
      </c>
      <c r="N71" s="96">
        <f t="shared" si="302"/>
        <v>0</v>
      </c>
      <c r="O71" s="96">
        <f t="shared" si="302"/>
        <v>0</v>
      </c>
      <c r="P71" s="81">
        <f t="shared" ref="P71:R71" si="303">IF(BI71=0,SUM(Y71+AB71+AE71+AH71+AK71+AN71+AQ71+AT71+AW71+AZ71+BC71+BF71),BI71)</f>
        <v>0</v>
      </c>
      <c r="Q71" s="81">
        <f t="shared" si="303"/>
        <v>0</v>
      </c>
      <c r="R71" s="81">
        <f t="shared" si="303"/>
        <v>0</v>
      </c>
      <c r="S71" s="96">
        <f t="shared" ref="S71:T71" si="304">I71-M71</f>
        <v>0</v>
      </c>
      <c r="T71" s="96">
        <f t="shared" si="304"/>
        <v>0</v>
      </c>
      <c r="U71" s="96">
        <f t="shared" si="300"/>
        <v>0</v>
      </c>
      <c r="V71" s="97" t="e">
        <f t="shared" ref="V71:W71" si="305">M71/I71</f>
        <v>#DIV/0!</v>
      </c>
      <c r="W71" s="97" t="e">
        <f t="shared" si="305"/>
        <v>#DIV/0!</v>
      </c>
      <c r="X71" s="97" t="e">
        <f t="shared" si="263"/>
        <v>#DIV/0!</v>
      </c>
      <c r="Y71" s="95"/>
      <c r="Z71" s="102">
        <v>0</v>
      </c>
      <c r="AA71" s="95"/>
      <c r="AB71" s="95"/>
      <c r="AC71" s="130">
        <v>0</v>
      </c>
      <c r="AD71" s="95"/>
      <c r="AE71" s="102">
        <v>0</v>
      </c>
      <c r="AF71" s="95"/>
      <c r="AG71" s="95"/>
      <c r="AH71" s="102">
        <v>0</v>
      </c>
      <c r="AI71" s="95"/>
      <c r="AJ71" s="95"/>
      <c r="AK71" s="102">
        <v>0</v>
      </c>
      <c r="AL71" s="95"/>
      <c r="AM71" s="95"/>
      <c r="AN71" s="102">
        <v>0</v>
      </c>
      <c r="AO71" s="95"/>
      <c r="AP71" s="95"/>
      <c r="AQ71" s="102">
        <v>0</v>
      </c>
      <c r="AR71" s="95"/>
      <c r="AS71" s="95"/>
      <c r="AT71" s="102">
        <v>0</v>
      </c>
      <c r="AU71" s="95"/>
      <c r="AV71" s="82"/>
      <c r="AW71" s="102">
        <v>0</v>
      </c>
      <c r="AX71" s="82"/>
      <c r="AY71" s="82"/>
      <c r="AZ71" s="102">
        <v>0</v>
      </c>
      <c r="BA71" s="82"/>
      <c r="BB71" s="82"/>
      <c r="BC71" s="95"/>
      <c r="BD71" s="82"/>
      <c r="BE71" s="82"/>
      <c r="BF71" s="82"/>
      <c r="BG71" s="82"/>
      <c r="BH71" s="82"/>
      <c r="BI71" s="82"/>
      <c r="BJ71" s="82"/>
      <c r="BK71" s="82"/>
      <c r="BL71" s="98"/>
      <c r="BM71" s="163"/>
      <c r="BN71" s="163"/>
      <c r="BO71" s="163"/>
      <c r="BP71" s="163"/>
    </row>
    <row r="72" spans="1:68" ht="15.75" customHeight="1">
      <c r="A72" s="88"/>
      <c r="B72" s="135" t="s">
        <v>308</v>
      </c>
      <c r="C72" s="100" t="s">
        <v>240</v>
      </c>
      <c r="D72" s="90" t="s">
        <v>309</v>
      </c>
      <c r="E72" s="91">
        <v>5200</v>
      </c>
      <c r="F72" s="165"/>
      <c r="G72" s="93">
        <f t="shared" si="256"/>
        <v>0</v>
      </c>
      <c r="H72" s="93">
        <f t="shared" si="257"/>
        <v>0</v>
      </c>
      <c r="I72" s="95"/>
      <c r="J72" s="116">
        <v>2723.27</v>
      </c>
      <c r="K72" s="116"/>
      <c r="L72" s="117"/>
      <c r="M72" s="96">
        <f t="shared" ref="M72:O72" si="306">Y72+AB72+AE72+AH72+AK72+AN72+AQ72+AT72+AW72+AZ72+BC72+BF72</f>
        <v>0</v>
      </c>
      <c r="N72" s="96">
        <f t="shared" si="306"/>
        <v>0</v>
      </c>
      <c r="O72" s="96">
        <f t="shared" si="306"/>
        <v>0</v>
      </c>
      <c r="P72" s="81">
        <f t="shared" ref="P72:P87" si="307">IF(BI72=0,SUM(Y72+AB72+AE72+AH72+AK72+AN72+AQ72+AT72+AW72+AZ72+BC72+BF72),BI72)</f>
        <v>0</v>
      </c>
      <c r="Q72" s="81">
        <f>IF(BJ72=0,SUM(Z72+AC72+AF72+AI72+AL72+AO72+AR72+AT72+AX72+BA72+BD72+BG72),BJ72)</f>
        <v>0</v>
      </c>
      <c r="R72" s="81">
        <f>IF(BK72=0,SUM(AA72+AD72+AG72+AJ72+AM72+AP72+AS72+AV72+AY72+BB72+BE72+BH72),BK72)</f>
        <v>0</v>
      </c>
      <c r="S72" s="96">
        <f t="shared" ref="S72:T72" si="308">I72-M72</f>
        <v>0</v>
      </c>
      <c r="T72" s="96">
        <f t="shared" si="308"/>
        <v>2723.27</v>
      </c>
      <c r="U72" s="96">
        <f t="shared" si="300"/>
        <v>0</v>
      </c>
      <c r="V72" s="97" t="e">
        <f t="shared" ref="V72:W72" si="309">M72/I72</f>
        <v>#DIV/0!</v>
      </c>
      <c r="W72" s="97">
        <f t="shared" si="309"/>
        <v>0</v>
      </c>
      <c r="X72" s="97" t="e">
        <f t="shared" si="263"/>
        <v>#DIV/0!</v>
      </c>
      <c r="Y72" s="95"/>
      <c r="Z72" s="102">
        <v>0</v>
      </c>
      <c r="AA72" s="95"/>
      <c r="AB72" s="95"/>
      <c r="AC72" s="130">
        <v>0</v>
      </c>
      <c r="AD72" s="95"/>
      <c r="AE72" s="102">
        <v>0</v>
      </c>
      <c r="AF72" s="95"/>
      <c r="AG72" s="95"/>
      <c r="AH72" s="102">
        <v>0</v>
      </c>
      <c r="AI72" s="95"/>
      <c r="AJ72" s="95"/>
      <c r="AK72" s="102">
        <v>0</v>
      </c>
      <c r="AL72" s="95"/>
      <c r="AM72" s="95"/>
      <c r="AN72" s="102">
        <v>0</v>
      </c>
      <c r="AO72" s="95"/>
      <c r="AP72" s="95"/>
      <c r="AQ72" s="102">
        <v>0</v>
      </c>
      <c r="AR72" s="95"/>
      <c r="AS72" s="95"/>
      <c r="AT72" s="102">
        <v>0</v>
      </c>
      <c r="AU72" s="21"/>
      <c r="AV72" s="82"/>
      <c r="AW72" s="102">
        <v>0</v>
      </c>
      <c r="AX72" s="82"/>
      <c r="AY72" s="82"/>
      <c r="AZ72" s="82"/>
      <c r="BA72" s="82"/>
      <c r="BB72" s="82"/>
      <c r="BC72" s="95"/>
      <c r="BD72" s="82"/>
      <c r="BE72" s="82"/>
      <c r="BF72" s="82"/>
      <c r="BG72" s="82"/>
      <c r="BH72" s="82"/>
      <c r="BI72" s="82"/>
      <c r="BJ72" s="82"/>
      <c r="BK72" s="82"/>
      <c r="BL72" s="98"/>
      <c r="BM72" s="163"/>
      <c r="BN72" s="163"/>
      <c r="BO72" s="163"/>
      <c r="BP72" s="163"/>
    </row>
    <row r="73" spans="1:68" ht="15.75" customHeight="1">
      <c r="A73" s="88"/>
      <c r="B73" s="135"/>
      <c r="C73" s="100" t="s">
        <v>310</v>
      </c>
      <c r="D73" s="90" t="s">
        <v>124</v>
      </c>
      <c r="E73" s="91">
        <v>5000</v>
      </c>
      <c r="F73" s="165"/>
      <c r="G73" s="93">
        <f t="shared" si="256"/>
        <v>0</v>
      </c>
      <c r="H73" s="93">
        <f t="shared" si="257"/>
        <v>0</v>
      </c>
      <c r="I73" s="95"/>
      <c r="J73" s="116"/>
      <c r="K73" s="116"/>
      <c r="L73" s="117"/>
      <c r="M73" s="96">
        <f t="shared" ref="M73:O73" si="310">Y73+AB73+AE73+AH73+AK73+AN73+AQ73+AT73+AW73+AZ73+BC73+BF73</f>
        <v>0</v>
      </c>
      <c r="N73" s="96">
        <f t="shared" si="310"/>
        <v>0</v>
      </c>
      <c r="O73" s="96">
        <f t="shared" si="310"/>
        <v>0</v>
      </c>
      <c r="P73" s="81">
        <f t="shared" si="307"/>
        <v>0</v>
      </c>
      <c r="Q73" s="81">
        <f t="shared" ref="Q73:R73" si="311">IF(BJ73=0,SUM(Z73+AC73+AF73+AI73+AL73+AO73+AR73+AU73+AX73+BA73+BD73+BG73),BJ73)</f>
        <v>0</v>
      </c>
      <c r="R73" s="81">
        <f t="shared" si="311"/>
        <v>0</v>
      </c>
      <c r="S73" s="96">
        <f t="shared" ref="S73:T73" si="312">I73-M73</f>
        <v>0</v>
      </c>
      <c r="T73" s="96">
        <f t="shared" si="312"/>
        <v>0</v>
      </c>
      <c r="U73" s="96">
        <f t="shared" si="300"/>
        <v>0</v>
      </c>
      <c r="V73" s="97" t="e">
        <f t="shared" ref="V73:W73" si="313">M73/I73</f>
        <v>#DIV/0!</v>
      </c>
      <c r="W73" s="97" t="e">
        <f t="shared" si="313"/>
        <v>#DIV/0!</v>
      </c>
      <c r="X73" s="97" t="e">
        <f t="shared" si="263"/>
        <v>#DIV/0!</v>
      </c>
      <c r="Y73" s="95"/>
      <c r="Z73" s="102">
        <v>0</v>
      </c>
      <c r="AA73" s="95"/>
      <c r="AB73" s="95"/>
      <c r="AC73" s="130">
        <v>0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82"/>
      <c r="AW73" s="82"/>
      <c r="AX73" s="82"/>
      <c r="AY73" s="82"/>
      <c r="AZ73" s="82"/>
      <c r="BA73" s="82"/>
      <c r="BB73" s="82"/>
      <c r="BC73" s="95"/>
      <c r="BD73" s="82"/>
      <c r="BE73" s="82"/>
      <c r="BF73" s="82"/>
      <c r="BG73" s="82"/>
      <c r="BH73" s="82"/>
      <c r="BI73" s="82"/>
      <c r="BJ73" s="82"/>
      <c r="BK73" s="82"/>
      <c r="BL73" s="98"/>
      <c r="BM73" s="163"/>
      <c r="BN73" s="163"/>
      <c r="BO73" s="163"/>
      <c r="BP73" s="163"/>
    </row>
    <row r="74" spans="1:68" ht="15.75" customHeight="1">
      <c r="A74" s="119"/>
      <c r="B74" s="142" t="s">
        <v>311</v>
      </c>
      <c r="C74" s="100" t="s">
        <v>312</v>
      </c>
      <c r="D74" s="90" t="s">
        <v>313</v>
      </c>
      <c r="E74" s="91">
        <v>30000</v>
      </c>
      <c r="F74" s="165"/>
      <c r="G74" s="93">
        <f t="shared" si="256"/>
        <v>0</v>
      </c>
      <c r="H74" s="93">
        <f t="shared" si="257"/>
        <v>0</v>
      </c>
      <c r="I74" s="95"/>
      <c r="J74" s="166">
        <v>2243.89</v>
      </c>
      <c r="K74" s="116"/>
      <c r="L74" s="117"/>
      <c r="M74" s="96">
        <f t="shared" ref="M74:O74" si="314">Y74+AB74+AE74+AH74+AK74+AN74+AQ74+AT74+AW74+AZ74+BC74+BF74</f>
        <v>0</v>
      </c>
      <c r="N74" s="96">
        <f t="shared" si="314"/>
        <v>0</v>
      </c>
      <c r="O74" s="96">
        <f t="shared" si="314"/>
        <v>0</v>
      </c>
      <c r="P74" s="81">
        <f t="shared" si="307"/>
        <v>0</v>
      </c>
      <c r="Q74" s="81">
        <f t="shared" ref="Q74:R74" si="315">IF(BJ74=0,SUM(Z74+AC74+AF74+AI74+AL74+AO74+AR74+AU74+AX74+BA74+BD74+BG74),BJ74)</f>
        <v>0</v>
      </c>
      <c r="R74" s="81">
        <f t="shared" si="315"/>
        <v>0</v>
      </c>
      <c r="S74" s="96">
        <f t="shared" ref="S74:T74" si="316">I74-M74</f>
        <v>0</v>
      </c>
      <c r="T74" s="96">
        <f t="shared" si="316"/>
        <v>2243.89</v>
      </c>
      <c r="U74" s="96">
        <f t="shared" si="300"/>
        <v>0</v>
      </c>
      <c r="V74" s="97" t="e">
        <f t="shared" ref="V74:W74" si="317">M74/I74</f>
        <v>#DIV/0!</v>
      </c>
      <c r="W74" s="97">
        <f t="shared" si="317"/>
        <v>0</v>
      </c>
      <c r="X74" s="97" t="e">
        <f t="shared" si="263"/>
        <v>#DIV/0!</v>
      </c>
      <c r="Y74" s="95"/>
      <c r="Z74" s="102">
        <v>0</v>
      </c>
      <c r="AA74" s="95"/>
      <c r="AB74" s="95"/>
      <c r="AC74" s="130">
        <v>0</v>
      </c>
      <c r="AD74" s="95"/>
      <c r="AE74" s="95"/>
      <c r="AF74" s="102">
        <v>0</v>
      </c>
      <c r="AG74" s="95"/>
      <c r="AH74" s="95"/>
      <c r="AI74" s="102">
        <v>0</v>
      </c>
      <c r="AJ74" s="95"/>
      <c r="AK74" s="95"/>
      <c r="AL74" s="102">
        <v>0</v>
      </c>
      <c r="AM74" s="95"/>
      <c r="AN74" s="95"/>
      <c r="AO74" s="102">
        <v>0</v>
      </c>
      <c r="AP74" s="95"/>
      <c r="AQ74" s="95"/>
      <c r="AR74" s="95"/>
      <c r="AS74" s="95"/>
      <c r="AT74" s="95"/>
      <c r="AU74" s="102">
        <v>0</v>
      </c>
      <c r="AV74" s="82"/>
      <c r="AW74" s="82"/>
      <c r="AX74" s="102">
        <v>0</v>
      </c>
      <c r="AY74" s="82"/>
      <c r="AZ74" s="82"/>
      <c r="BA74" s="95"/>
      <c r="BB74" s="82"/>
      <c r="BC74" s="95"/>
      <c r="BD74" s="95"/>
      <c r="BE74" s="82"/>
      <c r="BF74" s="82"/>
      <c r="BG74" s="82"/>
      <c r="BH74" s="82"/>
      <c r="BI74" s="82"/>
      <c r="BJ74" s="82"/>
      <c r="BK74" s="82"/>
      <c r="BL74" s="98"/>
      <c r="BM74" s="163"/>
      <c r="BN74" s="163"/>
      <c r="BO74" s="163"/>
      <c r="BP74" s="163"/>
    </row>
    <row r="75" spans="1:68" ht="14.25" customHeight="1">
      <c r="A75" s="167"/>
      <c r="B75" s="167"/>
      <c r="C75" s="168"/>
      <c r="D75" s="169" t="s">
        <v>314</v>
      </c>
      <c r="E75" s="170">
        <v>23296.54</v>
      </c>
      <c r="F75" s="171"/>
      <c r="G75" s="93">
        <f t="shared" si="256"/>
        <v>0</v>
      </c>
      <c r="H75" s="93">
        <f t="shared" si="257"/>
        <v>0</v>
      </c>
      <c r="I75" s="172"/>
      <c r="J75" s="173"/>
      <c r="K75" s="173"/>
      <c r="L75" s="173"/>
      <c r="M75" s="96">
        <f t="shared" ref="M75:O75" si="318">Y75+AB75+AE75+AH75+AK75+AN75+AQ75+AT75+AW75+AZ75+BC75+BF75</f>
        <v>0</v>
      </c>
      <c r="N75" s="96">
        <f t="shared" si="318"/>
        <v>0</v>
      </c>
      <c r="O75" s="174">
        <f t="shared" si="318"/>
        <v>0</v>
      </c>
      <c r="P75" s="81">
        <f t="shared" si="307"/>
        <v>0</v>
      </c>
      <c r="Q75" s="81">
        <f t="shared" ref="Q75:R75" si="319">IF(BJ75=0,SUM(Z75+AC75+AF75+AI75+AL75+AO75+AR75+AU75+AX75+BA75+BD75+BG75),BJ75)</f>
        <v>0</v>
      </c>
      <c r="R75" s="81">
        <f t="shared" si="319"/>
        <v>0</v>
      </c>
      <c r="S75" s="174">
        <f t="shared" ref="S75:T75" si="320">I75-M75</f>
        <v>0</v>
      </c>
      <c r="T75" s="96">
        <f t="shared" si="320"/>
        <v>0</v>
      </c>
      <c r="U75" s="174">
        <f t="shared" si="300"/>
        <v>0</v>
      </c>
      <c r="V75" s="175" t="e">
        <f t="shared" ref="V75:W75" si="321">M75/I75</f>
        <v>#DIV/0!</v>
      </c>
      <c r="W75" s="175" t="e">
        <f t="shared" si="321"/>
        <v>#DIV/0!</v>
      </c>
      <c r="X75" s="175" t="e">
        <f t="shared" si="263"/>
        <v>#DIV/0!</v>
      </c>
      <c r="Y75" s="171"/>
      <c r="Z75" s="171"/>
      <c r="AA75" s="171"/>
      <c r="AB75" s="171"/>
      <c r="AC75" s="176"/>
      <c r="AD75" s="171"/>
      <c r="AE75" s="171"/>
      <c r="AF75" s="171"/>
      <c r="AG75" s="171"/>
      <c r="AH75" s="171"/>
      <c r="AI75" s="171"/>
      <c r="AJ75" s="171"/>
      <c r="AK75" s="170">
        <v>0</v>
      </c>
      <c r="AL75" s="171"/>
      <c r="AM75" s="171"/>
      <c r="AN75" s="177"/>
      <c r="AO75" s="177"/>
      <c r="AP75" s="177"/>
      <c r="AQ75" s="177"/>
      <c r="AR75" s="177"/>
      <c r="AS75" s="177"/>
      <c r="AT75" s="177"/>
      <c r="AU75" s="178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9"/>
      <c r="BM75" s="180"/>
      <c r="BN75" s="180"/>
      <c r="BO75" s="180"/>
      <c r="BP75" s="180"/>
    </row>
    <row r="76" spans="1:68" ht="15.75" customHeight="1">
      <c r="A76" s="167"/>
      <c r="B76" s="167"/>
      <c r="C76" s="168"/>
      <c r="D76" s="169" t="s">
        <v>315</v>
      </c>
      <c r="E76" s="170">
        <v>23296.54</v>
      </c>
      <c r="F76" s="171"/>
      <c r="G76" s="93">
        <f t="shared" si="256"/>
        <v>0</v>
      </c>
      <c r="H76" s="93">
        <f t="shared" si="257"/>
        <v>0</v>
      </c>
      <c r="I76" s="173"/>
      <c r="J76" s="173"/>
      <c r="K76" s="173"/>
      <c r="L76" s="173"/>
      <c r="M76" s="174">
        <f t="shared" ref="M76:O76" si="322">Y76+AB76+AE76+AH76+AK76+AN76+AQ76+AT76+AW76+AZ76+BC76+BF76</f>
        <v>0</v>
      </c>
      <c r="N76" s="174">
        <f t="shared" si="322"/>
        <v>0</v>
      </c>
      <c r="O76" s="174">
        <f t="shared" si="322"/>
        <v>0</v>
      </c>
      <c r="P76" s="81">
        <f t="shared" si="307"/>
        <v>0</v>
      </c>
      <c r="Q76" s="81">
        <f t="shared" ref="Q76:R76" si="323">IF(BJ76=0,SUM(Z76+AC76+AF76+AI76+AL76+AO76+AR76+AU76+AX76+BA76+BD76+BG76),BJ76)</f>
        <v>0</v>
      </c>
      <c r="R76" s="81">
        <f t="shared" si="323"/>
        <v>0</v>
      </c>
      <c r="S76" s="174">
        <f t="shared" ref="S76:T76" si="324">I76-M76</f>
        <v>0</v>
      </c>
      <c r="T76" s="174">
        <f t="shared" si="324"/>
        <v>0</v>
      </c>
      <c r="U76" s="174">
        <f t="shared" si="300"/>
        <v>0</v>
      </c>
      <c r="V76" s="175" t="e">
        <f t="shared" ref="V76:W76" si="325">M76/I76</f>
        <v>#DIV/0!</v>
      </c>
      <c r="W76" s="175" t="e">
        <f t="shared" si="325"/>
        <v>#DIV/0!</v>
      </c>
      <c r="X76" s="175" t="e">
        <f t="shared" si="263"/>
        <v>#DIV/0!</v>
      </c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9"/>
      <c r="BM76" s="180"/>
      <c r="BN76" s="180"/>
      <c r="BO76" s="180"/>
      <c r="BP76" s="180"/>
    </row>
    <row r="77" spans="1:68" ht="18.75" customHeight="1">
      <c r="A77" s="181"/>
      <c r="B77" s="181"/>
      <c r="C77" s="182"/>
      <c r="D77" s="183" t="s">
        <v>316</v>
      </c>
      <c r="E77" s="184">
        <v>23296.54</v>
      </c>
      <c r="F77" s="185"/>
      <c r="G77" s="186">
        <f t="shared" si="256"/>
        <v>0</v>
      </c>
      <c r="H77" s="187">
        <f t="shared" si="257"/>
        <v>0</v>
      </c>
      <c r="I77" s="185">
        <f t="shared" ref="I77:O77" si="326">SUM(I78:I79)</f>
        <v>0</v>
      </c>
      <c r="J77" s="185">
        <f t="shared" si="326"/>
        <v>0</v>
      </c>
      <c r="K77" s="185">
        <f t="shared" si="326"/>
        <v>0</v>
      </c>
      <c r="L77" s="185">
        <f t="shared" si="326"/>
        <v>0</v>
      </c>
      <c r="M77" s="185">
        <f t="shared" si="326"/>
        <v>0</v>
      </c>
      <c r="N77" s="185">
        <f t="shared" si="326"/>
        <v>0</v>
      </c>
      <c r="O77" s="185">
        <f t="shared" si="326"/>
        <v>0</v>
      </c>
      <c r="P77" s="80">
        <f t="shared" si="307"/>
        <v>0</v>
      </c>
      <c r="Q77" s="80">
        <f t="shared" ref="Q77:R77" si="327">IF(BJ77=0,SUM(Z77+AC77+AF77+AI77+AL77+AO77+AR77+AU77+AX77+BA77+BD77+BG77),BJ77)</f>
        <v>0</v>
      </c>
      <c r="R77" s="80">
        <f t="shared" si="327"/>
        <v>0</v>
      </c>
      <c r="S77" s="185">
        <f t="shared" ref="S77:U77" si="328">SUM(S78:S79)</f>
        <v>0</v>
      </c>
      <c r="T77" s="185">
        <f t="shared" si="328"/>
        <v>0</v>
      </c>
      <c r="U77" s="185">
        <f t="shared" si="328"/>
        <v>0</v>
      </c>
      <c r="V77" s="188" t="e">
        <f t="shared" ref="V77:W77" si="329">M77/I77</f>
        <v>#DIV/0!</v>
      </c>
      <c r="W77" s="188" t="e">
        <f t="shared" si="329"/>
        <v>#DIV/0!</v>
      </c>
      <c r="X77" s="188" t="e">
        <f t="shared" si="263"/>
        <v>#DIV/0!</v>
      </c>
      <c r="Y77" s="185">
        <f t="shared" ref="Y77:BK77" si="330">SUM(Y78:Y79)</f>
        <v>0</v>
      </c>
      <c r="Z77" s="185">
        <f t="shared" si="330"/>
        <v>0</v>
      </c>
      <c r="AA77" s="185">
        <f t="shared" si="330"/>
        <v>0</v>
      </c>
      <c r="AB77" s="185">
        <f t="shared" si="330"/>
        <v>0</v>
      </c>
      <c r="AC77" s="185">
        <f t="shared" si="330"/>
        <v>0</v>
      </c>
      <c r="AD77" s="185">
        <f t="shared" si="330"/>
        <v>0</v>
      </c>
      <c r="AE77" s="185">
        <f t="shared" si="330"/>
        <v>0</v>
      </c>
      <c r="AF77" s="185">
        <f t="shared" si="330"/>
        <v>0</v>
      </c>
      <c r="AG77" s="185">
        <f t="shared" si="330"/>
        <v>0</v>
      </c>
      <c r="AH77" s="185">
        <f t="shared" si="330"/>
        <v>0</v>
      </c>
      <c r="AI77" s="185">
        <f t="shared" si="330"/>
        <v>0</v>
      </c>
      <c r="AJ77" s="185">
        <f t="shared" si="330"/>
        <v>0</v>
      </c>
      <c r="AK77" s="185">
        <f t="shared" si="330"/>
        <v>0</v>
      </c>
      <c r="AL77" s="185">
        <f t="shared" si="330"/>
        <v>0</v>
      </c>
      <c r="AM77" s="185">
        <f t="shared" si="330"/>
        <v>0</v>
      </c>
      <c r="AN77" s="185">
        <f t="shared" si="330"/>
        <v>0</v>
      </c>
      <c r="AO77" s="185">
        <f t="shared" si="330"/>
        <v>0</v>
      </c>
      <c r="AP77" s="185">
        <f t="shared" si="330"/>
        <v>0</v>
      </c>
      <c r="AQ77" s="185">
        <f t="shared" si="330"/>
        <v>0</v>
      </c>
      <c r="AR77" s="185">
        <f t="shared" si="330"/>
        <v>0</v>
      </c>
      <c r="AS77" s="185">
        <f t="shared" si="330"/>
        <v>0</v>
      </c>
      <c r="AT77" s="185">
        <f t="shared" si="330"/>
        <v>0</v>
      </c>
      <c r="AU77" s="185">
        <f t="shared" si="330"/>
        <v>0</v>
      </c>
      <c r="AV77" s="185">
        <f t="shared" si="330"/>
        <v>0</v>
      </c>
      <c r="AW77" s="185">
        <f t="shared" si="330"/>
        <v>0</v>
      </c>
      <c r="AX77" s="185">
        <f t="shared" si="330"/>
        <v>0</v>
      </c>
      <c r="AY77" s="185">
        <f t="shared" si="330"/>
        <v>0</v>
      </c>
      <c r="AZ77" s="185">
        <f t="shared" si="330"/>
        <v>0</v>
      </c>
      <c r="BA77" s="185">
        <f t="shared" si="330"/>
        <v>0</v>
      </c>
      <c r="BB77" s="185">
        <f t="shared" si="330"/>
        <v>0</v>
      </c>
      <c r="BC77" s="185">
        <f t="shared" si="330"/>
        <v>0</v>
      </c>
      <c r="BD77" s="185">
        <f t="shared" si="330"/>
        <v>0</v>
      </c>
      <c r="BE77" s="185">
        <f t="shared" si="330"/>
        <v>0</v>
      </c>
      <c r="BF77" s="185">
        <f t="shared" si="330"/>
        <v>0</v>
      </c>
      <c r="BG77" s="185">
        <f t="shared" si="330"/>
        <v>0</v>
      </c>
      <c r="BH77" s="185">
        <f t="shared" si="330"/>
        <v>0</v>
      </c>
      <c r="BI77" s="185">
        <f t="shared" si="330"/>
        <v>0</v>
      </c>
      <c r="BJ77" s="185">
        <f t="shared" si="330"/>
        <v>0</v>
      </c>
      <c r="BK77" s="185">
        <f t="shared" si="330"/>
        <v>0</v>
      </c>
      <c r="BL77" s="156"/>
      <c r="BM77" s="157"/>
      <c r="BN77" s="157"/>
      <c r="BO77" s="157"/>
      <c r="BP77" s="157"/>
    </row>
    <row r="78" spans="1:68" ht="15.75" customHeight="1">
      <c r="A78" s="88"/>
      <c r="B78" s="88"/>
      <c r="C78" s="89" t="s">
        <v>271</v>
      </c>
      <c r="D78" s="90" t="s">
        <v>317</v>
      </c>
      <c r="E78" s="165"/>
      <c r="F78" s="165"/>
      <c r="G78" s="93" t="e">
        <f t="shared" si="256"/>
        <v>#DIV/0!</v>
      </c>
      <c r="H78" s="93" t="e">
        <f t="shared" si="257"/>
        <v>#DIV/0!</v>
      </c>
      <c r="I78" s="95"/>
      <c r="J78" s="189"/>
      <c r="K78" s="189"/>
      <c r="L78" s="189"/>
      <c r="M78" s="96">
        <f t="shared" ref="M78:O78" si="331">Y78+AB78+AE78+AH78+AK78+AN78+AQ78+AT78+AW78+AZ78+BC78+BF78</f>
        <v>0</v>
      </c>
      <c r="N78" s="96">
        <f t="shared" si="331"/>
        <v>0</v>
      </c>
      <c r="O78" s="96">
        <f t="shared" si="331"/>
        <v>0</v>
      </c>
      <c r="P78" s="81">
        <f t="shared" si="307"/>
        <v>0</v>
      </c>
      <c r="Q78" s="81">
        <f t="shared" ref="Q78:R78" si="332">IF(BJ78=0,SUM(Z78+AC78+AF78+AI78+AL78+AO78+AR78+AU78+AX78+BA78+BD78+BG78),BJ78)</f>
        <v>0</v>
      </c>
      <c r="R78" s="81">
        <f t="shared" si="332"/>
        <v>0</v>
      </c>
      <c r="S78" s="96">
        <f t="shared" ref="S78:T78" si="333">I78-M78</f>
        <v>0</v>
      </c>
      <c r="T78" s="96">
        <f t="shared" si="333"/>
        <v>0</v>
      </c>
      <c r="U78" s="96">
        <f t="shared" ref="U78:U79" si="334">L78-O78</f>
        <v>0</v>
      </c>
      <c r="V78" s="97" t="e">
        <f t="shared" ref="V78:W78" si="335">M78/I78</f>
        <v>#DIV/0!</v>
      </c>
      <c r="W78" s="97" t="e">
        <f t="shared" si="335"/>
        <v>#DIV/0!</v>
      </c>
      <c r="X78" s="97" t="e">
        <f t="shared" si="263"/>
        <v>#DIV/0!</v>
      </c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94">
        <v>0</v>
      </c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94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98"/>
      <c r="BM78" s="99"/>
      <c r="BN78" s="99"/>
      <c r="BO78" s="99"/>
      <c r="BP78" s="99"/>
    </row>
    <row r="79" spans="1:68" ht="15.75" customHeight="1">
      <c r="A79" s="88"/>
      <c r="B79" s="88"/>
      <c r="C79" s="89" t="s">
        <v>318</v>
      </c>
      <c r="D79" s="90" t="s">
        <v>319</v>
      </c>
      <c r="E79" s="165"/>
      <c r="F79" s="165"/>
      <c r="G79" s="93" t="e">
        <f t="shared" si="256"/>
        <v>#DIV/0!</v>
      </c>
      <c r="H79" s="93" t="e">
        <f t="shared" si="257"/>
        <v>#DIV/0!</v>
      </c>
      <c r="I79" s="95"/>
      <c r="J79" s="189"/>
      <c r="K79" s="189"/>
      <c r="L79" s="189"/>
      <c r="M79" s="96">
        <f t="shared" ref="M79:O79" si="336">Y79+AB79+AE79+AH79+AK79+AN79+AQ79+AT79+AW79+AZ79+BC79+BF79</f>
        <v>0</v>
      </c>
      <c r="N79" s="96">
        <f t="shared" si="336"/>
        <v>0</v>
      </c>
      <c r="O79" s="96">
        <f t="shared" si="336"/>
        <v>0</v>
      </c>
      <c r="P79" s="81">
        <f t="shared" si="307"/>
        <v>0</v>
      </c>
      <c r="Q79" s="81">
        <f t="shared" ref="Q79:R79" si="337">IF(BJ79=0,SUM(Z79+AC79+AF79+AI79+AL79+AO79+AR79+AU79+AX79+BA79+BD79+BG79),BJ79)</f>
        <v>0</v>
      </c>
      <c r="R79" s="81">
        <f t="shared" si="337"/>
        <v>0</v>
      </c>
      <c r="S79" s="96">
        <f t="shared" ref="S79:T79" si="338">I79-M79</f>
        <v>0</v>
      </c>
      <c r="T79" s="96">
        <f t="shared" si="338"/>
        <v>0</v>
      </c>
      <c r="U79" s="96">
        <f t="shared" si="334"/>
        <v>0</v>
      </c>
      <c r="V79" s="97" t="e">
        <f t="shared" ref="V79:W79" si="339">M79/I79</f>
        <v>#DIV/0!</v>
      </c>
      <c r="W79" s="97" t="e">
        <f t="shared" si="339"/>
        <v>#DIV/0!</v>
      </c>
      <c r="X79" s="97" t="e">
        <f t="shared" si="263"/>
        <v>#DIV/0!</v>
      </c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94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94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98"/>
      <c r="BM79" s="99"/>
      <c r="BN79" s="99"/>
      <c r="BO79" s="99"/>
      <c r="BP79" s="99"/>
    </row>
    <row r="80" spans="1:68" ht="15.75" customHeight="1">
      <c r="A80" s="150"/>
      <c r="B80" s="150"/>
      <c r="C80" s="190"/>
      <c r="D80" s="152" t="s">
        <v>320</v>
      </c>
      <c r="E80" s="153">
        <f t="shared" ref="E80:F80" si="340">SUM(E81:E83)</f>
        <v>13808</v>
      </c>
      <c r="F80" s="153">
        <f t="shared" si="340"/>
        <v>0</v>
      </c>
      <c r="G80" s="191">
        <f t="shared" si="256"/>
        <v>0</v>
      </c>
      <c r="H80" s="191">
        <f t="shared" si="257"/>
        <v>0</v>
      </c>
      <c r="I80" s="153">
        <f t="shared" ref="I80:O80" si="341">SUM(I81:I83)</f>
        <v>0</v>
      </c>
      <c r="J80" s="153">
        <f t="shared" si="341"/>
        <v>0</v>
      </c>
      <c r="K80" s="153">
        <f t="shared" si="341"/>
        <v>0</v>
      </c>
      <c r="L80" s="153">
        <f t="shared" si="341"/>
        <v>0</v>
      </c>
      <c r="M80" s="153">
        <f t="shared" si="341"/>
        <v>0</v>
      </c>
      <c r="N80" s="153">
        <f t="shared" si="341"/>
        <v>0</v>
      </c>
      <c r="O80" s="153">
        <f t="shared" si="341"/>
        <v>0</v>
      </c>
      <c r="P80" s="80">
        <f t="shared" si="307"/>
        <v>0</v>
      </c>
      <c r="Q80" s="80">
        <f t="shared" ref="Q80:R80" si="342">IF(BJ80=0,SUM(Z80+AC80+AF80+AI80+AL80+AO80+AR80+AU80+AX80+BA80+BD80+BG80),BJ80)</f>
        <v>0</v>
      </c>
      <c r="R80" s="80">
        <f t="shared" si="342"/>
        <v>0</v>
      </c>
      <c r="S80" s="153">
        <f t="shared" ref="S80:U80" si="343">SUM(S81:S83)</f>
        <v>0</v>
      </c>
      <c r="T80" s="153">
        <f t="shared" si="343"/>
        <v>0</v>
      </c>
      <c r="U80" s="153">
        <f t="shared" si="343"/>
        <v>0</v>
      </c>
      <c r="V80" s="192" t="e">
        <f t="shared" ref="V80:W80" si="344">M80/I80</f>
        <v>#DIV/0!</v>
      </c>
      <c r="W80" s="192" t="e">
        <f t="shared" si="344"/>
        <v>#DIV/0!</v>
      </c>
      <c r="X80" s="192" t="e">
        <f t="shared" si="263"/>
        <v>#DIV/0!</v>
      </c>
      <c r="Y80" s="153">
        <f t="shared" ref="Y80:BK80" si="345">SUM(Y81:Y83)</f>
        <v>0</v>
      </c>
      <c r="Z80" s="153">
        <f t="shared" si="345"/>
        <v>0</v>
      </c>
      <c r="AA80" s="153">
        <f t="shared" si="345"/>
        <v>0</v>
      </c>
      <c r="AB80" s="153">
        <f t="shared" si="345"/>
        <v>0</v>
      </c>
      <c r="AC80" s="153">
        <f t="shared" si="345"/>
        <v>0</v>
      </c>
      <c r="AD80" s="153">
        <f t="shared" si="345"/>
        <v>0</v>
      </c>
      <c r="AE80" s="153">
        <f t="shared" si="345"/>
        <v>0</v>
      </c>
      <c r="AF80" s="153">
        <f t="shared" si="345"/>
        <v>0</v>
      </c>
      <c r="AG80" s="153">
        <f t="shared" si="345"/>
        <v>0</v>
      </c>
      <c r="AH80" s="153">
        <f t="shared" si="345"/>
        <v>0</v>
      </c>
      <c r="AI80" s="153">
        <f t="shared" si="345"/>
        <v>0</v>
      </c>
      <c r="AJ80" s="153">
        <f t="shared" si="345"/>
        <v>0</v>
      </c>
      <c r="AK80" s="153">
        <f t="shared" si="345"/>
        <v>0</v>
      </c>
      <c r="AL80" s="153">
        <f t="shared" si="345"/>
        <v>0</v>
      </c>
      <c r="AM80" s="153">
        <f t="shared" si="345"/>
        <v>0</v>
      </c>
      <c r="AN80" s="153">
        <f t="shared" si="345"/>
        <v>0</v>
      </c>
      <c r="AO80" s="153">
        <f t="shared" si="345"/>
        <v>0</v>
      </c>
      <c r="AP80" s="153">
        <f t="shared" si="345"/>
        <v>0</v>
      </c>
      <c r="AQ80" s="153">
        <f t="shared" si="345"/>
        <v>0</v>
      </c>
      <c r="AR80" s="153">
        <f t="shared" si="345"/>
        <v>0</v>
      </c>
      <c r="AS80" s="153">
        <f t="shared" si="345"/>
        <v>0</v>
      </c>
      <c r="AT80" s="153">
        <f t="shared" si="345"/>
        <v>0</v>
      </c>
      <c r="AU80" s="153">
        <f t="shared" si="345"/>
        <v>0</v>
      </c>
      <c r="AV80" s="153">
        <f t="shared" si="345"/>
        <v>0</v>
      </c>
      <c r="AW80" s="153">
        <f t="shared" si="345"/>
        <v>0</v>
      </c>
      <c r="AX80" s="153">
        <f t="shared" si="345"/>
        <v>0</v>
      </c>
      <c r="AY80" s="153">
        <f t="shared" si="345"/>
        <v>0</v>
      </c>
      <c r="AZ80" s="153">
        <f t="shared" si="345"/>
        <v>0</v>
      </c>
      <c r="BA80" s="153">
        <f t="shared" si="345"/>
        <v>0</v>
      </c>
      <c r="BB80" s="153">
        <f t="shared" si="345"/>
        <v>0</v>
      </c>
      <c r="BC80" s="153">
        <f t="shared" si="345"/>
        <v>0</v>
      </c>
      <c r="BD80" s="153">
        <f t="shared" si="345"/>
        <v>0</v>
      </c>
      <c r="BE80" s="153">
        <f t="shared" si="345"/>
        <v>0</v>
      </c>
      <c r="BF80" s="153">
        <f t="shared" si="345"/>
        <v>0</v>
      </c>
      <c r="BG80" s="153">
        <f t="shared" si="345"/>
        <v>0</v>
      </c>
      <c r="BH80" s="153">
        <f t="shared" si="345"/>
        <v>0</v>
      </c>
      <c r="BI80" s="153">
        <f t="shared" si="345"/>
        <v>0</v>
      </c>
      <c r="BJ80" s="153">
        <f t="shared" si="345"/>
        <v>0</v>
      </c>
      <c r="BK80" s="153">
        <f t="shared" si="345"/>
        <v>0</v>
      </c>
      <c r="BL80" s="156"/>
      <c r="BM80" s="157"/>
      <c r="BN80" s="157"/>
      <c r="BO80" s="157"/>
      <c r="BP80" s="157"/>
    </row>
    <row r="81" spans="1:68" ht="15.75" customHeight="1">
      <c r="A81" s="88"/>
      <c r="B81" s="110"/>
      <c r="C81" s="89" t="s">
        <v>200</v>
      </c>
      <c r="D81" s="90" t="s">
        <v>201</v>
      </c>
      <c r="E81" s="165">
        <v>3808</v>
      </c>
      <c r="F81" s="165"/>
      <c r="G81" s="93" t="e">
        <f>I81/F81</f>
        <v>#DIV/0!</v>
      </c>
      <c r="H81" s="93" t="e">
        <f>M81/F81</f>
        <v>#DIV/0!</v>
      </c>
      <c r="I81" s="95"/>
      <c r="J81" s="95"/>
      <c r="K81" s="95"/>
      <c r="L81" s="94"/>
      <c r="M81" s="96">
        <f t="shared" ref="M81:O81" si="346">Y81+AB81+AE81+AH81+AK81+AN81+AQ81+AT81+AW81+AZ81+BC81+BF81</f>
        <v>0</v>
      </c>
      <c r="N81" s="96">
        <f t="shared" si="346"/>
        <v>0</v>
      </c>
      <c r="O81" s="96">
        <f t="shared" si="346"/>
        <v>0</v>
      </c>
      <c r="P81" s="81">
        <f t="shared" si="307"/>
        <v>0</v>
      </c>
      <c r="Q81" s="81">
        <f t="shared" ref="Q81:R81" si="347">IF(BJ81=0,SUM(Z81+AC81+AF81+AI81+AL81+AO81+AR81+AU81+AX81+BA81+BD81+BG81),BJ81)</f>
        <v>0</v>
      </c>
      <c r="R81" s="81">
        <f t="shared" si="347"/>
        <v>0</v>
      </c>
      <c r="S81" s="96">
        <f t="shared" ref="S81:T81" si="348">I81-M81</f>
        <v>0</v>
      </c>
      <c r="T81" s="96">
        <f t="shared" si="348"/>
        <v>0</v>
      </c>
      <c r="U81" s="96">
        <f t="shared" ref="U81:U83" si="349">L81-O81</f>
        <v>0</v>
      </c>
      <c r="V81" s="97" t="e">
        <f t="shared" ref="V81:W81" si="350">M81/I81</f>
        <v>#DIV/0!</v>
      </c>
      <c r="W81" s="97" t="e">
        <f t="shared" si="350"/>
        <v>#DIV/0!</v>
      </c>
      <c r="X81" s="97" t="e">
        <f t="shared" si="263"/>
        <v>#DIV/0!</v>
      </c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137"/>
      <c r="BG81" s="95"/>
      <c r="BH81" s="95"/>
      <c r="BI81" s="95"/>
      <c r="BJ81" s="95"/>
      <c r="BK81" s="95"/>
      <c r="BL81" s="98"/>
      <c r="BM81" s="99"/>
      <c r="BN81" s="99"/>
      <c r="BO81" s="99"/>
      <c r="BP81" s="99"/>
    </row>
    <row r="82" spans="1:68" ht="15.75" customHeight="1">
      <c r="A82" s="88"/>
      <c r="B82" s="88"/>
      <c r="C82" s="89" t="s">
        <v>213</v>
      </c>
      <c r="D82" s="90" t="s">
        <v>74</v>
      </c>
      <c r="E82" s="165"/>
      <c r="F82" s="165"/>
      <c r="G82" s="93" t="e">
        <f t="shared" ref="G82:G89" si="351">I82/E82</f>
        <v>#DIV/0!</v>
      </c>
      <c r="H82" s="93" t="e">
        <f t="shared" ref="H82:H89" si="352">M82/E82</f>
        <v>#DIV/0!</v>
      </c>
      <c r="I82" s="95"/>
      <c r="J82" s="95"/>
      <c r="K82" s="95"/>
      <c r="L82" s="94"/>
      <c r="M82" s="96">
        <f t="shared" ref="M82:O82" si="353">Y82+AB82+AE82+AH82+AK82+AN82+AQ82+AT82+AW82+AZ82+BC82+BF82</f>
        <v>0</v>
      </c>
      <c r="N82" s="96">
        <f t="shared" si="353"/>
        <v>0</v>
      </c>
      <c r="O82" s="96">
        <f t="shared" si="353"/>
        <v>0</v>
      </c>
      <c r="P82" s="81">
        <f t="shared" si="307"/>
        <v>0</v>
      </c>
      <c r="Q82" s="81">
        <f t="shared" ref="Q82:R82" si="354">IF(BJ82=0,SUM(Z82+AC82+AF82+AI82+AL82+AO82+AR82+AU82+AX82+BA82+BD82+BG82),BJ82)</f>
        <v>0</v>
      </c>
      <c r="R82" s="81">
        <f t="shared" si="354"/>
        <v>0</v>
      </c>
      <c r="S82" s="96">
        <f t="shared" ref="S82:T82" si="355">I82-M82</f>
        <v>0</v>
      </c>
      <c r="T82" s="96">
        <f t="shared" si="355"/>
        <v>0</v>
      </c>
      <c r="U82" s="96">
        <f t="shared" si="349"/>
        <v>0</v>
      </c>
      <c r="V82" s="97" t="e">
        <f t="shared" ref="V82:W82" si="356">M82/I82</f>
        <v>#DIV/0!</v>
      </c>
      <c r="W82" s="97" t="e">
        <f t="shared" si="356"/>
        <v>#DIV/0!</v>
      </c>
      <c r="X82" s="97" t="e">
        <f t="shared" si="263"/>
        <v>#DIV/0!</v>
      </c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8"/>
      <c r="BM82" s="99"/>
      <c r="BN82" s="99"/>
      <c r="BO82" s="99"/>
      <c r="BP82" s="99"/>
    </row>
    <row r="83" spans="1:68" ht="15.75" customHeight="1">
      <c r="A83" s="88"/>
      <c r="B83" s="88"/>
      <c r="C83" s="89" t="s">
        <v>318</v>
      </c>
      <c r="D83" s="90" t="s">
        <v>321</v>
      </c>
      <c r="E83" s="193">
        <v>10000</v>
      </c>
      <c r="F83" s="194"/>
      <c r="G83" s="93">
        <f t="shared" si="351"/>
        <v>0</v>
      </c>
      <c r="H83" s="93">
        <f t="shared" si="352"/>
        <v>0</v>
      </c>
      <c r="I83" s="141"/>
      <c r="J83" s="95"/>
      <c r="K83" s="95"/>
      <c r="L83" s="94"/>
      <c r="M83" s="96">
        <f t="shared" ref="M83:O83" si="357">Y83+AB83+AE83+AH83+AK83+AN83+AQ83+AT83+AW83+AZ83+BC83+BF83</f>
        <v>0</v>
      </c>
      <c r="N83" s="96">
        <f t="shared" si="357"/>
        <v>0</v>
      </c>
      <c r="O83" s="96">
        <f t="shared" si="357"/>
        <v>0</v>
      </c>
      <c r="P83" s="81">
        <f t="shared" si="307"/>
        <v>0</v>
      </c>
      <c r="Q83" s="81">
        <f t="shared" ref="Q83:R83" si="358">IF(BJ83=0,SUM(Z83+AC83+AF83+AI83+AL83+AO83+AR83+AU83+AX83+BA83+BD83+BG83),BJ83)</f>
        <v>0</v>
      </c>
      <c r="R83" s="81">
        <f t="shared" si="358"/>
        <v>0</v>
      </c>
      <c r="S83" s="96">
        <f t="shared" ref="S83:T83" si="359">I83-M83</f>
        <v>0</v>
      </c>
      <c r="T83" s="96">
        <f t="shared" si="359"/>
        <v>0</v>
      </c>
      <c r="U83" s="96">
        <f t="shared" si="349"/>
        <v>0</v>
      </c>
      <c r="V83" s="97" t="e">
        <f t="shared" ref="V83:W83" si="360">M83/I83</f>
        <v>#DIV/0!</v>
      </c>
      <c r="W83" s="97" t="e">
        <f t="shared" si="360"/>
        <v>#DIV/0!</v>
      </c>
      <c r="X83" s="97" t="e">
        <f t="shared" si="263"/>
        <v>#DIV/0!</v>
      </c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102">
        <v>0</v>
      </c>
      <c r="BA83" s="95"/>
      <c r="BB83" s="95"/>
      <c r="BC83" s="95"/>
      <c r="BD83" s="95"/>
      <c r="BE83" s="95"/>
      <c r="BF83" s="102">
        <v>0</v>
      </c>
      <c r="BG83" s="95"/>
      <c r="BH83" s="95"/>
      <c r="BI83" s="95"/>
      <c r="BJ83" s="95"/>
      <c r="BK83" s="95"/>
      <c r="BL83" s="98"/>
      <c r="BM83" s="99"/>
      <c r="BN83" s="99"/>
      <c r="BO83" s="99"/>
      <c r="BP83" s="99"/>
    </row>
    <row r="84" spans="1:68" ht="15.75" customHeight="1">
      <c r="A84" s="150"/>
      <c r="B84" s="150"/>
      <c r="C84" s="190"/>
      <c r="D84" s="152" t="s">
        <v>322</v>
      </c>
      <c r="E84" s="153">
        <f>SUM(E85:E88)</f>
        <v>32329.200000000001</v>
      </c>
      <c r="F84" s="153">
        <f>SUM(F85:F87)</f>
        <v>0</v>
      </c>
      <c r="G84" s="191">
        <f t="shared" si="351"/>
        <v>0</v>
      </c>
      <c r="H84" s="191">
        <f t="shared" si="352"/>
        <v>0</v>
      </c>
      <c r="I84" s="153">
        <f t="shared" ref="I84:K84" si="361">SUM(I85:I88)</f>
        <v>0</v>
      </c>
      <c r="J84" s="153">
        <f t="shared" si="361"/>
        <v>73937.67</v>
      </c>
      <c r="K84" s="153">
        <f t="shared" si="361"/>
        <v>0</v>
      </c>
      <c r="L84" s="153">
        <f t="shared" ref="L84:O84" si="362">SUM(L85:L87)</f>
        <v>0</v>
      </c>
      <c r="M84" s="153">
        <f t="shared" si="362"/>
        <v>0</v>
      </c>
      <c r="N84" s="153">
        <f t="shared" si="362"/>
        <v>4271.3999999999996</v>
      </c>
      <c r="O84" s="153">
        <f t="shared" si="362"/>
        <v>0</v>
      </c>
      <c r="P84" s="80">
        <f t="shared" si="307"/>
        <v>0</v>
      </c>
      <c r="Q84" s="80">
        <f t="shared" ref="Q84:R84" si="363">IF(BJ84=0,SUM(Z84+AC84+AF84+AI84+AL84+AO84+AR84+AU84+AX84+BA84+BD84+BG84),BJ84)</f>
        <v>4271.3999999999996</v>
      </c>
      <c r="R84" s="80">
        <f t="shared" si="363"/>
        <v>0</v>
      </c>
      <c r="S84" s="153">
        <f t="shared" ref="S84:T84" si="364">SUM(S85:S88)</f>
        <v>0</v>
      </c>
      <c r="T84" s="153">
        <f t="shared" si="364"/>
        <v>69666.27</v>
      </c>
      <c r="U84" s="153">
        <f>SUM(U85:U87)</f>
        <v>0</v>
      </c>
      <c r="V84" s="192" t="e">
        <f t="shared" ref="V84:W84" si="365">M84/I84</f>
        <v>#DIV/0!</v>
      </c>
      <c r="W84" s="192">
        <f t="shared" si="365"/>
        <v>5.7770281373486609E-2</v>
      </c>
      <c r="X84" s="192" t="e">
        <f t="shared" si="263"/>
        <v>#DIV/0!</v>
      </c>
      <c r="Y84" s="153">
        <f t="shared" ref="Y84:BK84" si="366">SUM(Y85:Y87)</f>
        <v>0</v>
      </c>
      <c r="Z84" s="153">
        <f t="shared" si="366"/>
        <v>4271.3999999999996</v>
      </c>
      <c r="AA84" s="153">
        <f t="shared" si="366"/>
        <v>0</v>
      </c>
      <c r="AB84" s="153">
        <f t="shared" si="366"/>
        <v>0</v>
      </c>
      <c r="AC84" s="153">
        <f t="shared" si="366"/>
        <v>0</v>
      </c>
      <c r="AD84" s="153">
        <f t="shared" si="366"/>
        <v>0</v>
      </c>
      <c r="AE84" s="153">
        <f t="shared" si="366"/>
        <v>0</v>
      </c>
      <c r="AF84" s="153">
        <f t="shared" si="366"/>
        <v>0</v>
      </c>
      <c r="AG84" s="153">
        <f t="shared" si="366"/>
        <v>0</v>
      </c>
      <c r="AH84" s="153">
        <f t="shared" si="366"/>
        <v>0</v>
      </c>
      <c r="AI84" s="153">
        <f t="shared" si="366"/>
        <v>0</v>
      </c>
      <c r="AJ84" s="153">
        <f t="shared" si="366"/>
        <v>0</v>
      </c>
      <c r="AK84" s="153">
        <f t="shared" si="366"/>
        <v>0</v>
      </c>
      <c r="AL84" s="153">
        <f t="shared" si="366"/>
        <v>0</v>
      </c>
      <c r="AM84" s="153">
        <f t="shared" si="366"/>
        <v>0</v>
      </c>
      <c r="AN84" s="153">
        <f t="shared" si="366"/>
        <v>0</v>
      </c>
      <c r="AO84" s="153">
        <f t="shared" si="366"/>
        <v>0</v>
      </c>
      <c r="AP84" s="153">
        <f t="shared" si="366"/>
        <v>0</v>
      </c>
      <c r="AQ84" s="153">
        <f t="shared" si="366"/>
        <v>0</v>
      </c>
      <c r="AR84" s="153">
        <f t="shared" si="366"/>
        <v>0</v>
      </c>
      <c r="AS84" s="153">
        <f t="shared" si="366"/>
        <v>0</v>
      </c>
      <c r="AT84" s="153">
        <f t="shared" si="366"/>
        <v>0</v>
      </c>
      <c r="AU84" s="153">
        <f t="shared" si="366"/>
        <v>0</v>
      </c>
      <c r="AV84" s="153">
        <f t="shared" si="366"/>
        <v>0</v>
      </c>
      <c r="AW84" s="153">
        <f t="shared" si="366"/>
        <v>0</v>
      </c>
      <c r="AX84" s="153">
        <f t="shared" si="366"/>
        <v>0</v>
      </c>
      <c r="AY84" s="153">
        <f t="shared" si="366"/>
        <v>0</v>
      </c>
      <c r="AZ84" s="153">
        <f t="shared" si="366"/>
        <v>0</v>
      </c>
      <c r="BA84" s="153">
        <f t="shared" si="366"/>
        <v>0</v>
      </c>
      <c r="BB84" s="153">
        <f t="shared" si="366"/>
        <v>0</v>
      </c>
      <c r="BC84" s="153">
        <f t="shared" si="366"/>
        <v>0</v>
      </c>
      <c r="BD84" s="153">
        <f t="shared" si="366"/>
        <v>0</v>
      </c>
      <c r="BE84" s="153">
        <f t="shared" si="366"/>
        <v>0</v>
      </c>
      <c r="BF84" s="153">
        <f t="shared" si="366"/>
        <v>0</v>
      </c>
      <c r="BG84" s="153">
        <f t="shared" si="366"/>
        <v>0</v>
      </c>
      <c r="BH84" s="153">
        <f t="shared" si="366"/>
        <v>0</v>
      </c>
      <c r="BI84" s="153">
        <f t="shared" si="366"/>
        <v>0</v>
      </c>
      <c r="BJ84" s="153">
        <f t="shared" si="366"/>
        <v>0</v>
      </c>
      <c r="BK84" s="153">
        <f t="shared" si="366"/>
        <v>0</v>
      </c>
      <c r="BL84" s="156"/>
      <c r="BM84" s="157"/>
      <c r="BN84" s="157"/>
      <c r="BO84" s="157"/>
      <c r="BP84" s="157"/>
    </row>
    <row r="85" spans="1:68" ht="15.75" customHeight="1">
      <c r="A85" s="110"/>
      <c r="B85" s="110"/>
      <c r="C85" s="100" t="s">
        <v>318</v>
      </c>
      <c r="D85" s="90" t="s">
        <v>133</v>
      </c>
      <c r="E85" s="91">
        <v>10925.2</v>
      </c>
      <c r="F85" s="165"/>
      <c r="G85" s="93">
        <f t="shared" si="351"/>
        <v>0</v>
      </c>
      <c r="H85" s="93">
        <f t="shared" si="352"/>
        <v>0</v>
      </c>
      <c r="I85" s="141"/>
      <c r="J85" s="95"/>
      <c r="K85" s="95"/>
      <c r="L85" s="94"/>
      <c r="M85" s="96">
        <f t="shared" ref="M85:O85" si="367">Y85+AB85+AE85+AH85+AK85+AN85+AQ85+AT85+AW85+AZ85+BC85+BF85</f>
        <v>0</v>
      </c>
      <c r="N85" s="96">
        <f t="shared" si="367"/>
        <v>0</v>
      </c>
      <c r="O85" s="96">
        <f t="shared" si="367"/>
        <v>0</v>
      </c>
      <c r="P85" s="81">
        <f t="shared" si="307"/>
        <v>0</v>
      </c>
      <c r="Q85" s="81">
        <f t="shared" ref="Q85:R85" si="368">IF(BJ85=0,SUM(Z85+AC85+AF85+AI85+AL85+AO85+AR85+AU85+AX85+BA85+BD85+BG85),BJ85)</f>
        <v>0</v>
      </c>
      <c r="R85" s="81">
        <f t="shared" si="368"/>
        <v>0</v>
      </c>
      <c r="S85" s="96">
        <f t="shared" ref="S85:T85" si="369">I85-M85</f>
        <v>0</v>
      </c>
      <c r="T85" s="96">
        <f t="shared" si="369"/>
        <v>0</v>
      </c>
      <c r="U85" s="96">
        <f t="shared" ref="U85:U88" si="370">L85-O85</f>
        <v>0</v>
      </c>
      <c r="V85" s="97" t="e">
        <f t="shared" ref="V85:W85" si="371">M85/I85</f>
        <v>#DIV/0!</v>
      </c>
      <c r="W85" s="97" t="e">
        <f t="shared" si="371"/>
        <v>#DIV/0!</v>
      </c>
      <c r="X85" s="97" t="e">
        <f t="shared" si="263"/>
        <v>#DIV/0!</v>
      </c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8"/>
      <c r="BM85" s="99"/>
      <c r="BN85" s="99"/>
      <c r="BO85" s="99"/>
      <c r="BP85" s="99"/>
    </row>
    <row r="86" spans="1:68" ht="15.75" customHeight="1">
      <c r="A86" s="88"/>
      <c r="B86" s="88"/>
      <c r="C86" s="100" t="s">
        <v>323</v>
      </c>
      <c r="D86" s="90" t="s">
        <v>134</v>
      </c>
      <c r="E86" s="91">
        <v>3000</v>
      </c>
      <c r="F86" s="146"/>
      <c r="G86" s="93">
        <f t="shared" si="351"/>
        <v>0</v>
      </c>
      <c r="H86" s="93">
        <f t="shared" si="352"/>
        <v>0</v>
      </c>
      <c r="I86" s="94"/>
      <c r="J86" s="118"/>
      <c r="K86" s="118"/>
      <c r="L86" s="94"/>
      <c r="M86" s="96">
        <f t="shared" ref="M86:O86" si="372">Y86+AB86+AE86+AH86+AK86+AN86+AQ86+AT86+AW86+AZ86+BC86+BF86</f>
        <v>0</v>
      </c>
      <c r="N86" s="96">
        <f t="shared" si="372"/>
        <v>0</v>
      </c>
      <c r="O86" s="96">
        <f t="shared" si="372"/>
        <v>0</v>
      </c>
      <c r="P86" s="81">
        <f t="shared" si="307"/>
        <v>0</v>
      </c>
      <c r="Q86" s="81">
        <f t="shared" ref="Q86:R86" si="373">IF(BJ86=0,SUM(Z86+AC86+AF86+AI86+AL86+AO86+AR86+AU86+AX86+BA86+BD86+BG86),BJ86)</f>
        <v>0</v>
      </c>
      <c r="R86" s="81">
        <f t="shared" si="373"/>
        <v>0</v>
      </c>
      <c r="S86" s="96">
        <f t="shared" ref="S86:T86" si="374">I86-M86</f>
        <v>0</v>
      </c>
      <c r="T86" s="96">
        <f t="shared" si="374"/>
        <v>0</v>
      </c>
      <c r="U86" s="96">
        <f t="shared" si="370"/>
        <v>0</v>
      </c>
      <c r="V86" s="97" t="e">
        <f t="shared" ref="V86:W86" si="375">M86/I86</f>
        <v>#DIV/0!</v>
      </c>
      <c r="W86" s="97" t="e">
        <f t="shared" si="375"/>
        <v>#DIV/0!</v>
      </c>
      <c r="X86" s="97" t="e">
        <f t="shared" si="263"/>
        <v>#DIV/0!</v>
      </c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102">
        <v>0</v>
      </c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8"/>
      <c r="BM86" s="99"/>
      <c r="BN86" s="99"/>
      <c r="BO86" s="99"/>
      <c r="BP86" s="99"/>
    </row>
    <row r="87" spans="1:68" ht="15.75" customHeight="1">
      <c r="A87" s="88"/>
      <c r="B87" s="135" t="s">
        <v>324</v>
      </c>
      <c r="C87" s="100" t="s">
        <v>325</v>
      </c>
      <c r="D87" s="143" t="s">
        <v>135</v>
      </c>
      <c r="E87" s="91">
        <v>10000</v>
      </c>
      <c r="F87" s="146"/>
      <c r="G87" s="93">
        <f t="shared" si="351"/>
        <v>0</v>
      </c>
      <c r="H87" s="93">
        <f t="shared" si="352"/>
        <v>0</v>
      </c>
      <c r="I87" s="95"/>
      <c r="J87" s="116">
        <v>73937.67</v>
      </c>
      <c r="K87" s="116"/>
      <c r="L87" s="94"/>
      <c r="M87" s="96">
        <f t="shared" ref="M87:O87" si="376">Y87+AB87+AE87+AH87+AK87+AN87+AQ87+AT87+AW87+AZ87+BC87+BF87</f>
        <v>0</v>
      </c>
      <c r="N87" s="96">
        <f t="shared" si="376"/>
        <v>4271.3999999999996</v>
      </c>
      <c r="O87" s="96">
        <f t="shared" si="376"/>
        <v>0</v>
      </c>
      <c r="P87" s="81">
        <f t="shared" si="307"/>
        <v>0</v>
      </c>
      <c r="Q87" s="81">
        <f t="shared" ref="Q87:R87" si="377">IF(BJ87=0,SUM(Z87+AC87+AF87+AI87+AL87+AO87+AR87+AU87+AX87+BA87+BD87+BG87),BJ87)</f>
        <v>4271.3999999999996</v>
      </c>
      <c r="R87" s="81">
        <f t="shared" si="377"/>
        <v>0</v>
      </c>
      <c r="S87" s="96">
        <f t="shared" ref="S87:T87" si="378">I87-M87</f>
        <v>0</v>
      </c>
      <c r="T87" s="96">
        <f t="shared" si="378"/>
        <v>69666.27</v>
      </c>
      <c r="U87" s="96">
        <f t="shared" si="370"/>
        <v>0</v>
      </c>
      <c r="V87" s="97" t="e">
        <f t="shared" ref="V87:W87" si="379">M87/I87</f>
        <v>#DIV/0!</v>
      </c>
      <c r="W87" s="97">
        <f t="shared" si="379"/>
        <v>5.7770281373486609E-2</v>
      </c>
      <c r="X87" s="97" t="e">
        <f t="shared" si="263"/>
        <v>#DIV/0!</v>
      </c>
      <c r="Y87" s="95"/>
      <c r="Z87" s="95">
        <f>363.4+2000+900+1008</f>
        <v>4271.3999999999996</v>
      </c>
      <c r="AA87" s="95"/>
      <c r="AB87" s="95"/>
      <c r="AC87" s="102">
        <v>0</v>
      </c>
      <c r="AD87" s="95"/>
      <c r="AE87" s="95"/>
      <c r="AF87" s="102">
        <v>0</v>
      </c>
      <c r="AG87" s="95"/>
      <c r="AH87" s="95"/>
      <c r="AI87" s="102">
        <v>0</v>
      </c>
      <c r="AJ87" s="95"/>
      <c r="AK87" s="95"/>
      <c r="AL87" s="95"/>
      <c r="AM87" s="95"/>
      <c r="AN87" s="102">
        <v>0</v>
      </c>
      <c r="AO87" s="102">
        <v>0</v>
      </c>
      <c r="AP87" s="95"/>
      <c r="AQ87" s="102">
        <v>0</v>
      </c>
      <c r="AR87" s="95"/>
      <c r="AS87" s="95"/>
      <c r="AT87" s="95"/>
      <c r="AU87" s="95"/>
      <c r="AV87" s="95"/>
      <c r="AW87" s="102">
        <v>0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8"/>
      <c r="BM87" s="99"/>
      <c r="BN87" s="99"/>
      <c r="BO87" s="99"/>
      <c r="BP87" s="99"/>
    </row>
    <row r="88" spans="1:68" ht="15.75" customHeight="1">
      <c r="A88" s="135"/>
      <c r="B88" s="135"/>
      <c r="C88" s="100" t="s">
        <v>218</v>
      </c>
      <c r="D88" s="90" t="s">
        <v>326</v>
      </c>
      <c r="E88" s="91">
        <v>8404</v>
      </c>
      <c r="F88" s="146"/>
      <c r="G88" s="93">
        <f t="shared" si="351"/>
        <v>0</v>
      </c>
      <c r="H88" s="93">
        <f t="shared" si="352"/>
        <v>0</v>
      </c>
      <c r="I88" s="125"/>
      <c r="J88" s="125"/>
      <c r="K88" s="116"/>
      <c r="L88" s="94"/>
      <c r="M88" s="195">
        <f t="shared" ref="M88:N88" si="380">Y88+AE88+AH88+AK88+AN88+AQ88+AT88+AW88+AZ88+BC88+BF88</f>
        <v>0</v>
      </c>
      <c r="N88" s="96">
        <f t="shared" si="380"/>
        <v>0</v>
      </c>
      <c r="O88" s="96">
        <f>AA88+AD88+AG88+AJ88+AM88+AP88+AS88+AV88+AY88+BB88+BE88+BH88</f>
        <v>0</v>
      </c>
      <c r="P88" s="81">
        <f t="shared" ref="P88:Q88" si="381">IF(BI88=0,SUM(Y88+AE88+AH88+AK88+AN88+AQ88+AT88+AW88+AZ88+BC88+BF88),BI88)</f>
        <v>0</v>
      </c>
      <c r="Q88" s="81">
        <f t="shared" si="381"/>
        <v>0</v>
      </c>
      <c r="R88" s="81">
        <f>IF(BK88=0,SUM(AA88+AD88+AG88+AJ88+AM88+AP88+AS88+AV88+AY88+BB88+BE88+BH88),BK88)</f>
        <v>0</v>
      </c>
      <c r="S88" s="96">
        <f t="shared" ref="S88:T88" si="382">I88-M88</f>
        <v>0</v>
      </c>
      <c r="T88" s="96">
        <f t="shared" si="382"/>
        <v>0</v>
      </c>
      <c r="U88" s="96">
        <f t="shared" si="370"/>
        <v>0</v>
      </c>
      <c r="V88" s="97" t="e">
        <f t="shared" ref="V88:W88" si="383">M88/I39</f>
        <v>#DIV/0!</v>
      </c>
      <c r="W88" s="97">
        <f t="shared" si="383"/>
        <v>0</v>
      </c>
      <c r="X88" s="97" t="e">
        <f t="shared" si="263"/>
        <v>#DIV/0!</v>
      </c>
      <c r="Y88" s="95"/>
      <c r="Z88" s="95"/>
      <c r="AA88" s="95"/>
      <c r="AB88" s="125"/>
      <c r="AC88" s="12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8"/>
      <c r="BM88" s="99"/>
      <c r="BN88" s="99"/>
      <c r="BO88" s="99"/>
      <c r="BP88" s="99"/>
    </row>
    <row r="89" spans="1:68" ht="15.75" customHeight="1">
      <c r="A89" s="150"/>
      <c r="B89" s="150"/>
      <c r="C89" s="190"/>
      <c r="D89" s="152" t="s">
        <v>327</v>
      </c>
      <c r="E89" s="153">
        <f t="shared" ref="E89:F89" si="384">SUM(E90:E95)</f>
        <v>69491.34</v>
      </c>
      <c r="F89" s="153">
        <f t="shared" si="384"/>
        <v>21041.95</v>
      </c>
      <c r="G89" s="191">
        <f t="shared" si="351"/>
        <v>0</v>
      </c>
      <c r="H89" s="191">
        <f t="shared" si="352"/>
        <v>0</v>
      </c>
      <c r="I89" s="153">
        <f t="shared" ref="I89:O89" si="385">SUM(I91:I95)</f>
        <v>0</v>
      </c>
      <c r="J89" s="153">
        <f t="shared" si="385"/>
        <v>0</v>
      </c>
      <c r="K89" s="153">
        <f t="shared" si="385"/>
        <v>0</v>
      </c>
      <c r="L89" s="153">
        <f t="shared" si="385"/>
        <v>0</v>
      </c>
      <c r="M89" s="153">
        <f t="shared" si="385"/>
        <v>0</v>
      </c>
      <c r="N89" s="153">
        <f t="shared" si="385"/>
        <v>0</v>
      </c>
      <c r="O89" s="153">
        <f t="shared" si="385"/>
        <v>0</v>
      </c>
      <c r="P89" s="80">
        <f t="shared" ref="P89:R89" si="386">IF(BI89=0,SUM(Y89+AB89+AE89+AH89+AK89+AN89+AQ89+AT89+AW89+AZ89+BC89+BF89),BI89)</f>
        <v>0</v>
      </c>
      <c r="Q89" s="80">
        <f t="shared" si="386"/>
        <v>0</v>
      </c>
      <c r="R89" s="80">
        <f t="shared" si="386"/>
        <v>0</v>
      </c>
      <c r="S89" s="153">
        <f t="shared" ref="S89:U89" si="387">SUM(S91:S95)</f>
        <v>0</v>
      </c>
      <c r="T89" s="153">
        <f t="shared" si="387"/>
        <v>0</v>
      </c>
      <c r="U89" s="153">
        <f t="shared" si="387"/>
        <v>0</v>
      </c>
      <c r="V89" s="192" t="e">
        <f t="shared" ref="V89:W89" si="388">M89/I89</f>
        <v>#DIV/0!</v>
      </c>
      <c r="W89" s="192" t="e">
        <f t="shared" si="388"/>
        <v>#DIV/0!</v>
      </c>
      <c r="X89" s="192" t="e">
        <f t="shared" si="263"/>
        <v>#DIV/0!</v>
      </c>
      <c r="Y89" s="153">
        <f t="shared" ref="Y89:BK89" si="389">SUM(Y91:Y95)</f>
        <v>0</v>
      </c>
      <c r="Z89" s="153">
        <f t="shared" si="389"/>
        <v>0</v>
      </c>
      <c r="AA89" s="153">
        <f t="shared" si="389"/>
        <v>0</v>
      </c>
      <c r="AB89" s="153">
        <f t="shared" si="389"/>
        <v>0</v>
      </c>
      <c r="AC89" s="153">
        <f t="shared" si="389"/>
        <v>0</v>
      </c>
      <c r="AD89" s="153">
        <f t="shared" si="389"/>
        <v>0</v>
      </c>
      <c r="AE89" s="153">
        <f t="shared" si="389"/>
        <v>0</v>
      </c>
      <c r="AF89" s="153">
        <f t="shared" si="389"/>
        <v>0</v>
      </c>
      <c r="AG89" s="153">
        <f t="shared" si="389"/>
        <v>0</v>
      </c>
      <c r="AH89" s="153">
        <f t="shared" si="389"/>
        <v>0</v>
      </c>
      <c r="AI89" s="153">
        <f t="shared" si="389"/>
        <v>0</v>
      </c>
      <c r="AJ89" s="153">
        <f t="shared" si="389"/>
        <v>0</v>
      </c>
      <c r="AK89" s="153">
        <f t="shared" si="389"/>
        <v>0</v>
      </c>
      <c r="AL89" s="153">
        <f t="shared" si="389"/>
        <v>0</v>
      </c>
      <c r="AM89" s="153">
        <f t="shared" si="389"/>
        <v>0</v>
      </c>
      <c r="AN89" s="153">
        <f t="shared" si="389"/>
        <v>0</v>
      </c>
      <c r="AO89" s="153">
        <f t="shared" si="389"/>
        <v>0</v>
      </c>
      <c r="AP89" s="153">
        <f t="shared" si="389"/>
        <v>0</v>
      </c>
      <c r="AQ89" s="153">
        <f t="shared" si="389"/>
        <v>0</v>
      </c>
      <c r="AR89" s="153">
        <f t="shared" si="389"/>
        <v>0</v>
      </c>
      <c r="AS89" s="153">
        <f t="shared" si="389"/>
        <v>0</v>
      </c>
      <c r="AT89" s="153">
        <f t="shared" si="389"/>
        <v>0</v>
      </c>
      <c r="AU89" s="153">
        <f t="shared" si="389"/>
        <v>0</v>
      </c>
      <c r="AV89" s="153">
        <f t="shared" si="389"/>
        <v>0</v>
      </c>
      <c r="AW89" s="153">
        <f t="shared" si="389"/>
        <v>0</v>
      </c>
      <c r="AX89" s="153">
        <f t="shared" si="389"/>
        <v>0</v>
      </c>
      <c r="AY89" s="153">
        <f t="shared" si="389"/>
        <v>0</v>
      </c>
      <c r="AZ89" s="153">
        <f t="shared" si="389"/>
        <v>0</v>
      </c>
      <c r="BA89" s="153">
        <f t="shared" si="389"/>
        <v>0</v>
      </c>
      <c r="BB89" s="153">
        <f t="shared" si="389"/>
        <v>0</v>
      </c>
      <c r="BC89" s="153">
        <f t="shared" si="389"/>
        <v>0</v>
      </c>
      <c r="BD89" s="153">
        <f t="shared" si="389"/>
        <v>0</v>
      </c>
      <c r="BE89" s="153">
        <f t="shared" si="389"/>
        <v>0</v>
      </c>
      <c r="BF89" s="153">
        <f t="shared" si="389"/>
        <v>0</v>
      </c>
      <c r="BG89" s="153">
        <f t="shared" si="389"/>
        <v>0</v>
      </c>
      <c r="BH89" s="153">
        <f t="shared" si="389"/>
        <v>0</v>
      </c>
      <c r="BI89" s="153">
        <f t="shared" si="389"/>
        <v>0</v>
      </c>
      <c r="BJ89" s="153">
        <f t="shared" si="389"/>
        <v>0</v>
      </c>
      <c r="BK89" s="153">
        <f t="shared" si="389"/>
        <v>0</v>
      </c>
      <c r="BL89" s="156"/>
      <c r="BM89" s="157"/>
      <c r="BN89" s="157"/>
      <c r="BO89" s="157"/>
      <c r="BP89" s="157"/>
    </row>
    <row r="90" spans="1:68" ht="15.75" customHeight="1">
      <c r="A90" s="167"/>
      <c r="B90" s="167"/>
      <c r="C90" s="168"/>
      <c r="D90" s="169" t="s">
        <v>328</v>
      </c>
      <c r="E90" s="170">
        <v>59491.34</v>
      </c>
      <c r="F90" s="171"/>
      <c r="G90" s="93"/>
      <c r="H90" s="93"/>
      <c r="I90" s="173"/>
      <c r="J90" s="173"/>
      <c r="K90" s="173"/>
      <c r="L90" s="173"/>
      <c r="M90" s="174"/>
      <c r="N90" s="174"/>
      <c r="O90" s="174">
        <f>AA90+AD90+AG90+AJ90+AM90+AP90+AS90+AV90+AY90+BB90+BE90+BH90</f>
        <v>0</v>
      </c>
      <c r="P90" s="81">
        <f t="shared" ref="P90:Q90" si="390">IF(BI90=0,SUM(Y90+AB90+AE90+AH90+AK90+AN90+AQ90+AT90+AW90+AZ90+BC90+BF90),BI90)</f>
        <v>0</v>
      </c>
      <c r="Q90" s="81">
        <f t="shared" si="390"/>
        <v>0</v>
      </c>
      <c r="R90" s="81"/>
      <c r="S90" s="174"/>
      <c r="T90" s="174"/>
      <c r="U90" s="174"/>
      <c r="V90" s="175"/>
      <c r="W90" s="175"/>
      <c r="X90" s="175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9"/>
      <c r="BM90" s="180"/>
      <c r="BN90" s="180"/>
      <c r="BO90" s="180"/>
      <c r="BP90" s="180"/>
    </row>
    <row r="91" spans="1:68" ht="15.75" customHeight="1">
      <c r="A91" s="196"/>
      <c r="B91" s="196"/>
      <c r="C91" s="197" t="s">
        <v>165</v>
      </c>
      <c r="D91" s="198" t="s">
        <v>329</v>
      </c>
      <c r="E91" s="199">
        <v>10000</v>
      </c>
      <c r="F91" s="171"/>
      <c r="G91" s="93">
        <f>I91/E91</f>
        <v>0</v>
      </c>
      <c r="H91" s="93">
        <f>M91/E91</f>
        <v>0</v>
      </c>
      <c r="I91" s="173"/>
      <c r="J91" s="173"/>
      <c r="K91" s="173"/>
      <c r="L91" s="173"/>
      <c r="M91" s="174">
        <f t="shared" ref="M91:O91" si="391">Y91+AB91+AE91+AH91+AK91+AN91+AQ91+AT91+AW91+AZ91+BC91+BF91</f>
        <v>0</v>
      </c>
      <c r="N91" s="174">
        <f t="shared" si="391"/>
        <v>0</v>
      </c>
      <c r="O91" s="174">
        <f t="shared" si="391"/>
        <v>0</v>
      </c>
      <c r="P91" s="81">
        <f t="shared" ref="P91:R91" si="392">IF(BI91=0,SUM(Y91+AB91+AE91+AH91+AK91+AN91+AQ91+AT91+AW91+AZ91+BC91+BF91),BI91)</f>
        <v>0</v>
      </c>
      <c r="Q91" s="81">
        <f t="shared" si="392"/>
        <v>0</v>
      </c>
      <c r="R91" s="81">
        <f t="shared" si="392"/>
        <v>0</v>
      </c>
      <c r="S91" s="174">
        <f t="shared" ref="S91:T91" si="393">I91-M91</f>
        <v>0</v>
      </c>
      <c r="T91" s="174">
        <f t="shared" si="393"/>
        <v>0</v>
      </c>
      <c r="U91" s="174">
        <f>L91-O91</f>
        <v>0</v>
      </c>
      <c r="V91" s="175" t="e">
        <f t="shared" ref="V91:W91" si="394">M91/I91</f>
        <v>#DIV/0!</v>
      </c>
      <c r="W91" s="175" t="e">
        <f t="shared" si="394"/>
        <v>#DIV/0!</v>
      </c>
      <c r="X91" s="175" t="e">
        <f>O91/L91</f>
        <v>#DIV/0!</v>
      </c>
      <c r="Y91" s="171"/>
      <c r="Z91" s="171"/>
      <c r="AA91" s="171"/>
      <c r="AB91" s="171"/>
      <c r="AC91" s="171"/>
      <c r="AD91" s="171"/>
      <c r="AE91" s="171"/>
      <c r="AF91" s="170">
        <v>0</v>
      </c>
      <c r="AG91" s="171"/>
      <c r="AH91" s="171"/>
      <c r="AI91" s="170">
        <v>0</v>
      </c>
      <c r="AJ91" s="171"/>
      <c r="AK91" s="171"/>
      <c r="AL91" s="170">
        <v>0</v>
      </c>
      <c r="AM91" s="171"/>
      <c r="AN91" s="177"/>
      <c r="AO91" s="200">
        <v>0</v>
      </c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9"/>
      <c r="BM91" s="180"/>
      <c r="BN91" s="180"/>
      <c r="BO91" s="180"/>
      <c r="BP91" s="180"/>
    </row>
    <row r="92" spans="1:68" ht="15.75" customHeight="1">
      <c r="A92" s="135"/>
      <c r="B92" s="135"/>
      <c r="C92" s="89" t="s">
        <v>165</v>
      </c>
      <c r="D92" s="121" t="s">
        <v>330</v>
      </c>
      <c r="E92" s="146"/>
      <c r="F92" s="146">
        <v>0</v>
      </c>
      <c r="G92" s="93"/>
      <c r="H92" s="93"/>
      <c r="I92" s="201"/>
      <c r="J92" s="202"/>
      <c r="K92" s="202"/>
      <c r="L92" s="144"/>
      <c r="M92" s="96"/>
      <c r="N92" s="96"/>
      <c r="O92" s="174">
        <f t="shared" ref="O92:O93" si="395">AA92+AD92+AG92+AJ92+AM92+AP92+AS92+AV92+AY92+BB92+BE92+BH92</f>
        <v>0</v>
      </c>
      <c r="P92" s="81">
        <f t="shared" ref="P92:R92" si="396">IF(BI92=0,SUM(Y92+AB92+AE92+AH92+AK92+AN92+AQ92+AT92+AW92+AZ92+BC92+BF92),BI92)</f>
        <v>0</v>
      </c>
      <c r="Q92" s="81">
        <f t="shared" si="396"/>
        <v>0</v>
      </c>
      <c r="R92" s="81">
        <f t="shared" si="396"/>
        <v>0</v>
      </c>
      <c r="S92" s="96"/>
      <c r="T92" s="96"/>
      <c r="U92" s="96"/>
      <c r="V92" s="97"/>
      <c r="W92" s="97"/>
      <c r="X92" s="97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98"/>
      <c r="BM92" s="99"/>
      <c r="BN92" s="99"/>
      <c r="BO92" s="99"/>
      <c r="BP92" s="99"/>
    </row>
    <row r="93" spans="1:68" ht="15.75" customHeight="1">
      <c r="A93" s="135"/>
      <c r="B93" s="135"/>
      <c r="C93" s="89" t="s">
        <v>240</v>
      </c>
      <c r="D93" s="121" t="s">
        <v>331</v>
      </c>
      <c r="E93" s="146"/>
      <c r="F93" s="194">
        <v>21041.95</v>
      </c>
      <c r="G93" s="93"/>
      <c r="H93" s="93"/>
      <c r="I93" s="201"/>
      <c r="J93" s="202"/>
      <c r="K93" s="202"/>
      <c r="L93" s="203"/>
      <c r="M93" s="96"/>
      <c r="N93" s="96"/>
      <c r="O93" s="174">
        <f t="shared" si="395"/>
        <v>0</v>
      </c>
      <c r="P93" s="81">
        <f t="shared" ref="P93:R93" si="397">IF(BI93=0,SUM(Y93+AB93+AE93+AH93+AK93+AN93+AQ93+AT93+AW93+AZ93+BC93+BF93),BI93)</f>
        <v>0</v>
      </c>
      <c r="Q93" s="81">
        <f t="shared" si="397"/>
        <v>0</v>
      </c>
      <c r="R93" s="81">
        <f t="shared" si="397"/>
        <v>0</v>
      </c>
      <c r="S93" s="96"/>
      <c r="T93" s="96"/>
      <c r="U93" s="96"/>
      <c r="V93" s="97"/>
      <c r="W93" s="97"/>
      <c r="X93" s="97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98"/>
      <c r="BM93" s="99"/>
      <c r="BN93" s="99"/>
      <c r="BO93" s="99"/>
      <c r="BP93" s="99"/>
    </row>
    <row r="94" spans="1:68" ht="15.75" customHeight="1">
      <c r="A94" s="88"/>
      <c r="B94" s="88"/>
      <c r="C94" s="89" t="s">
        <v>332</v>
      </c>
      <c r="D94" s="90" t="s">
        <v>333</v>
      </c>
      <c r="E94" s="165"/>
      <c r="F94" s="165"/>
      <c r="G94" s="93" t="e">
        <f t="shared" ref="G94:G116" si="398">I94/E94</f>
        <v>#DIV/0!</v>
      </c>
      <c r="H94" s="93" t="e">
        <f t="shared" ref="H94:H116" si="399">M94/E94</f>
        <v>#DIV/0!</v>
      </c>
      <c r="I94" s="95"/>
      <c r="J94" s="95"/>
      <c r="K94" s="95"/>
      <c r="L94" s="95"/>
      <c r="M94" s="96">
        <f t="shared" ref="M94:O94" si="400">Y94+AB94+AE94+AH94+AK94+AN94+AQ94+AT94+AW94+AZ94+BC94+BF94</f>
        <v>0</v>
      </c>
      <c r="N94" s="96">
        <f t="shared" si="400"/>
        <v>0</v>
      </c>
      <c r="O94" s="174">
        <f t="shared" si="400"/>
        <v>0</v>
      </c>
      <c r="P94" s="81">
        <f t="shared" ref="P94:R94" si="401">IF(BI94=0,SUM(Y94+AB94+AE94+AH94+AK94+AN94+AQ94+AT94+AW94+AZ94+BC94+BF94),BI94)</f>
        <v>0</v>
      </c>
      <c r="Q94" s="81">
        <f t="shared" si="401"/>
        <v>0</v>
      </c>
      <c r="R94" s="81">
        <f t="shared" si="401"/>
        <v>0</v>
      </c>
      <c r="S94" s="96">
        <f t="shared" ref="S94:T94" si="402">I94-M94</f>
        <v>0</v>
      </c>
      <c r="T94" s="96">
        <f t="shared" si="402"/>
        <v>0</v>
      </c>
      <c r="U94" s="96">
        <f t="shared" ref="U94:U95" si="403">L94-O94</f>
        <v>0</v>
      </c>
      <c r="V94" s="97" t="e">
        <f t="shared" ref="V94:W94" si="404">M94/I94</f>
        <v>#DIV/0!</v>
      </c>
      <c r="W94" s="97" t="e">
        <f t="shared" si="404"/>
        <v>#DIV/0!</v>
      </c>
      <c r="X94" s="97" t="e">
        <f t="shared" ref="X94:X102" si="405">O94/L94</f>
        <v>#DIV/0!</v>
      </c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8"/>
      <c r="BM94" s="99"/>
      <c r="BN94" s="99"/>
      <c r="BO94" s="99"/>
      <c r="BP94" s="99"/>
    </row>
    <row r="95" spans="1:68" ht="15.75" customHeight="1">
      <c r="A95" s="88"/>
      <c r="B95" s="88"/>
      <c r="C95" s="89" t="s">
        <v>161</v>
      </c>
      <c r="D95" s="90" t="s">
        <v>317</v>
      </c>
      <c r="E95" s="165"/>
      <c r="F95" s="165"/>
      <c r="G95" s="93" t="e">
        <f t="shared" si="398"/>
        <v>#DIV/0!</v>
      </c>
      <c r="H95" s="93" t="e">
        <f t="shared" si="399"/>
        <v>#DIV/0!</v>
      </c>
      <c r="I95" s="95"/>
      <c r="J95" s="95"/>
      <c r="K95" s="95"/>
      <c r="L95" s="95"/>
      <c r="M95" s="96">
        <f t="shared" ref="M95:O95" si="406">Y95+AB95+AE95+AH95+AK95+AN95+AQ95+AT95+AW95+AZ95+BC95+BF95</f>
        <v>0</v>
      </c>
      <c r="N95" s="96">
        <f t="shared" si="406"/>
        <v>0</v>
      </c>
      <c r="O95" s="96">
        <f t="shared" si="406"/>
        <v>0</v>
      </c>
      <c r="P95" s="81">
        <f t="shared" ref="P95:R95" si="407">IF(BI95=0,SUM(Y95+AB95+AE95+AH95+AK95+AN95+AQ95+AT95+AW95+AZ95+BC95+BF95),BI95)</f>
        <v>0</v>
      </c>
      <c r="Q95" s="81">
        <f t="shared" si="407"/>
        <v>0</v>
      </c>
      <c r="R95" s="81">
        <f t="shared" si="407"/>
        <v>0</v>
      </c>
      <c r="S95" s="96">
        <f t="shared" ref="S95:T95" si="408">I95-M95</f>
        <v>0</v>
      </c>
      <c r="T95" s="96">
        <f t="shared" si="408"/>
        <v>0</v>
      </c>
      <c r="U95" s="96">
        <f t="shared" si="403"/>
        <v>0</v>
      </c>
      <c r="V95" s="97" t="e">
        <f t="shared" ref="V95:W95" si="409">M95/I95</f>
        <v>#DIV/0!</v>
      </c>
      <c r="W95" s="97" t="e">
        <f t="shared" si="409"/>
        <v>#DIV/0!</v>
      </c>
      <c r="X95" s="97" t="e">
        <f t="shared" si="405"/>
        <v>#DIV/0!</v>
      </c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8"/>
      <c r="BM95" s="99"/>
      <c r="BN95" s="99"/>
      <c r="BO95" s="99"/>
      <c r="BP95" s="99"/>
    </row>
    <row r="96" spans="1:68" ht="15.75" customHeight="1">
      <c r="A96" s="85"/>
      <c r="B96" s="85"/>
      <c r="C96" s="85" t="s">
        <v>334</v>
      </c>
      <c r="D96" s="85"/>
      <c r="E96" s="86">
        <f t="shared" ref="E96:F96" si="410">E97+E114+E119+E145+E150+E154</f>
        <v>273274.02</v>
      </c>
      <c r="F96" s="86">
        <f t="shared" si="410"/>
        <v>1183964.47</v>
      </c>
      <c r="G96" s="106">
        <f t="shared" si="398"/>
        <v>0</v>
      </c>
      <c r="H96" s="106">
        <f t="shared" si="399"/>
        <v>0</v>
      </c>
      <c r="I96" s="86">
        <f t="shared" ref="I96:O96" si="411">I97+I114+I119+I145+I150+I154</f>
        <v>0</v>
      </c>
      <c r="J96" s="86">
        <f t="shared" si="411"/>
        <v>751131.49</v>
      </c>
      <c r="K96" s="86">
        <f t="shared" si="411"/>
        <v>0</v>
      </c>
      <c r="L96" s="86">
        <f t="shared" si="411"/>
        <v>0</v>
      </c>
      <c r="M96" s="86">
        <f t="shared" si="411"/>
        <v>0</v>
      </c>
      <c r="N96" s="86">
        <f t="shared" si="411"/>
        <v>52560</v>
      </c>
      <c r="O96" s="86">
        <f t="shared" si="411"/>
        <v>0</v>
      </c>
      <c r="P96" s="86">
        <f t="shared" ref="P96:R96" si="412">IF(BI96=0,SUM(Y96+AB96+AE96+AH96+AK96+AN96+AQ96+AT96+AW96+AZ96+BC96+BF96),BI96)</f>
        <v>0</v>
      </c>
      <c r="Q96" s="86">
        <f t="shared" si="412"/>
        <v>53060</v>
      </c>
      <c r="R96" s="86">
        <f t="shared" si="412"/>
        <v>0</v>
      </c>
      <c r="S96" s="86">
        <f t="shared" ref="S96:U96" si="413">S97+S114+S119+S145+S150+S154</f>
        <v>0</v>
      </c>
      <c r="T96" s="86">
        <f t="shared" si="413"/>
        <v>241063.8</v>
      </c>
      <c r="U96" s="86">
        <f t="shared" si="413"/>
        <v>0</v>
      </c>
      <c r="V96" s="87" t="e">
        <f t="shared" ref="V96:W96" si="414">M96/I96</f>
        <v>#DIV/0!</v>
      </c>
      <c r="W96" s="87">
        <f t="shared" si="414"/>
        <v>6.9974432838649861E-2</v>
      </c>
      <c r="X96" s="87" t="e">
        <f t="shared" si="405"/>
        <v>#DIV/0!</v>
      </c>
      <c r="Y96" s="86">
        <f t="shared" ref="Y96:BK96" si="415">Y97+Y114+Y119+Y145+Y150+Y154</f>
        <v>0</v>
      </c>
      <c r="Z96" s="86">
        <f t="shared" si="415"/>
        <v>53060</v>
      </c>
      <c r="AA96" s="86">
        <f t="shared" si="415"/>
        <v>0</v>
      </c>
      <c r="AB96" s="86">
        <f t="shared" si="415"/>
        <v>0</v>
      </c>
      <c r="AC96" s="86">
        <f t="shared" si="415"/>
        <v>0</v>
      </c>
      <c r="AD96" s="86">
        <f t="shared" si="415"/>
        <v>0</v>
      </c>
      <c r="AE96" s="86">
        <f t="shared" si="415"/>
        <v>0</v>
      </c>
      <c r="AF96" s="86">
        <f t="shared" si="415"/>
        <v>0</v>
      </c>
      <c r="AG96" s="86">
        <f t="shared" si="415"/>
        <v>0</v>
      </c>
      <c r="AH96" s="86">
        <f t="shared" si="415"/>
        <v>0</v>
      </c>
      <c r="AI96" s="86">
        <f t="shared" si="415"/>
        <v>0</v>
      </c>
      <c r="AJ96" s="86">
        <f t="shared" si="415"/>
        <v>0</v>
      </c>
      <c r="AK96" s="86">
        <f t="shared" si="415"/>
        <v>0</v>
      </c>
      <c r="AL96" s="86">
        <f t="shared" si="415"/>
        <v>0</v>
      </c>
      <c r="AM96" s="86">
        <f t="shared" si="415"/>
        <v>0</v>
      </c>
      <c r="AN96" s="86">
        <f t="shared" si="415"/>
        <v>0</v>
      </c>
      <c r="AO96" s="86">
        <f t="shared" si="415"/>
        <v>0</v>
      </c>
      <c r="AP96" s="86">
        <f t="shared" si="415"/>
        <v>0</v>
      </c>
      <c r="AQ96" s="86">
        <f t="shared" si="415"/>
        <v>0</v>
      </c>
      <c r="AR96" s="86">
        <f t="shared" si="415"/>
        <v>0</v>
      </c>
      <c r="AS96" s="86">
        <f t="shared" si="415"/>
        <v>0</v>
      </c>
      <c r="AT96" s="86">
        <f t="shared" si="415"/>
        <v>0</v>
      </c>
      <c r="AU96" s="86">
        <f t="shared" si="415"/>
        <v>0</v>
      </c>
      <c r="AV96" s="86">
        <f t="shared" si="415"/>
        <v>0</v>
      </c>
      <c r="AW96" s="86">
        <f t="shared" si="415"/>
        <v>0</v>
      </c>
      <c r="AX96" s="86">
        <f t="shared" si="415"/>
        <v>0</v>
      </c>
      <c r="AY96" s="86">
        <f t="shared" si="415"/>
        <v>0</v>
      </c>
      <c r="AZ96" s="86">
        <f t="shared" si="415"/>
        <v>0</v>
      </c>
      <c r="BA96" s="86">
        <f t="shared" si="415"/>
        <v>0</v>
      </c>
      <c r="BB96" s="86">
        <f t="shared" si="415"/>
        <v>0</v>
      </c>
      <c r="BC96" s="86">
        <f t="shared" si="415"/>
        <v>0</v>
      </c>
      <c r="BD96" s="86">
        <f t="shared" si="415"/>
        <v>0</v>
      </c>
      <c r="BE96" s="86">
        <f t="shared" si="415"/>
        <v>0</v>
      </c>
      <c r="BF96" s="86">
        <f t="shared" si="415"/>
        <v>0</v>
      </c>
      <c r="BG96" s="86">
        <f t="shared" si="415"/>
        <v>0</v>
      </c>
      <c r="BH96" s="86">
        <f t="shared" si="415"/>
        <v>0</v>
      </c>
      <c r="BI96" s="86">
        <f t="shared" si="415"/>
        <v>0</v>
      </c>
      <c r="BJ96" s="86">
        <f t="shared" si="415"/>
        <v>0</v>
      </c>
      <c r="BK96" s="86">
        <f t="shared" si="415"/>
        <v>0</v>
      </c>
      <c r="BL96" s="148"/>
      <c r="BM96" s="149"/>
      <c r="BN96" s="149"/>
      <c r="BO96" s="149"/>
      <c r="BP96" s="149"/>
    </row>
    <row r="97" spans="1:68" ht="15.75" customHeight="1">
      <c r="A97" s="150"/>
      <c r="B97" s="150"/>
      <c r="C97" s="151"/>
      <c r="D97" s="152" t="s">
        <v>302</v>
      </c>
      <c r="E97" s="153">
        <f t="shared" ref="E97:F97" si="416">SUM(E98:E113)</f>
        <v>97800</v>
      </c>
      <c r="F97" s="153">
        <f t="shared" si="416"/>
        <v>10000</v>
      </c>
      <c r="G97" s="191">
        <f t="shared" si="398"/>
        <v>0</v>
      </c>
      <c r="H97" s="191">
        <f t="shared" si="399"/>
        <v>0</v>
      </c>
      <c r="I97" s="153">
        <f t="shared" ref="I97:O97" si="417">SUM(I98:I113)</f>
        <v>0</v>
      </c>
      <c r="J97" s="153">
        <f t="shared" si="417"/>
        <v>75763.899999999994</v>
      </c>
      <c r="K97" s="153">
        <f t="shared" si="417"/>
        <v>0</v>
      </c>
      <c r="L97" s="153">
        <f t="shared" si="417"/>
        <v>0</v>
      </c>
      <c r="M97" s="153">
        <f t="shared" si="417"/>
        <v>0</v>
      </c>
      <c r="N97" s="153">
        <f t="shared" si="417"/>
        <v>52560</v>
      </c>
      <c r="O97" s="153">
        <f t="shared" si="417"/>
        <v>0</v>
      </c>
      <c r="P97" s="80">
        <f t="shared" ref="P97:R97" si="418">IF(BI97=0,SUM(Y97+AB97+AE97+AH97+AK97+AN97+AQ97+AT97+AW97+AZ97+BC97+BF97),BI97)</f>
        <v>0</v>
      </c>
      <c r="Q97" s="80">
        <f t="shared" si="418"/>
        <v>52560</v>
      </c>
      <c r="R97" s="80">
        <f t="shared" si="418"/>
        <v>0</v>
      </c>
      <c r="S97" s="153">
        <f t="shared" ref="S97:U97" si="419">SUM(S98:S113)</f>
        <v>0</v>
      </c>
      <c r="T97" s="153">
        <f t="shared" si="419"/>
        <v>23203.9</v>
      </c>
      <c r="U97" s="153">
        <f t="shared" si="419"/>
        <v>0</v>
      </c>
      <c r="V97" s="192" t="e">
        <f t="shared" ref="V97:W97" si="420">M97/I97</f>
        <v>#DIV/0!</v>
      </c>
      <c r="W97" s="192">
        <f t="shared" si="420"/>
        <v>0.69373408707841078</v>
      </c>
      <c r="X97" s="192" t="e">
        <f t="shared" si="405"/>
        <v>#DIV/0!</v>
      </c>
      <c r="Y97" s="153">
        <f t="shared" ref="Y97:BK97" si="421">SUM(Y98:Y113)</f>
        <v>0</v>
      </c>
      <c r="Z97" s="153">
        <f t="shared" si="421"/>
        <v>52560</v>
      </c>
      <c r="AA97" s="153">
        <f t="shared" si="421"/>
        <v>0</v>
      </c>
      <c r="AB97" s="153">
        <f t="shared" si="421"/>
        <v>0</v>
      </c>
      <c r="AC97" s="153">
        <f t="shared" si="421"/>
        <v>0</v>
      </c>
      <c r="AD97" s="153">
        <f t="shared" si="421"/>
        <v>0</v>
      </c>
      <c r="AE97" s="153">
        <f t="shared" si="421"/>
        <v>0</v>
      </c>
      <c r="AF97" s="153">
        <f t="shared" si="421"/>
        <v>0</v>
      </c>
      <c r="AG97" s="153">
        <f t="shared" si="421"/>
        <v>0</v>
      </c>
      <c r="AH97" s="153">
        <f t="shared" si="421"/>
        <v>0</v>
      </c>
      <c r="AI97" s="153">
        <f t="shared" si="421"/>
        <v>0</v>
      </c>
      <c r="AJ97" s="153">
        <f t="shared" si="421"/>
        <v>0</v>
      </c>
      <c r="AK97" s="153">
        <f t="shared" si="421"/>
        <v>0</v>
      </c>
      <c r="AL97" s="153">
        <f t="shared" si="421"/>
        <v>0</v>
      </c>
      <c r="AM97" s="153">
        <f t="shared" si="421"/>
        <v>0</v>
      </c>
      <c r="AN97" s="153">
        <f t="shared" si="421"/>
        <v>0</v>
      </c>
      <c r="AO97" s="153">
        <f t="shared" si="421"/>
        <v>0</v>
      </c>
      <c r="AP97" s="153">
        <f t="shared" si="421"/>
        <v>0</v>
      </c>
      <c r="AQ97" s="153">
        <f t="shared" si="421"/>
        <v>0</v>
      </c>
      <c r="AR97" s="153">
        <f t="shared" si="421"/>
        <v>0</v>
      </c>
      <c r="AS97" s="153">
        <f t="shared" si="421"/>
        <v>0</v>
      </c>
      <c r="AT97" s="153">
        <f t="shared" si="421"/>
        <v>0</v>
      </c>
      <c r="AU97" s="153">
        <f t="shared" si="421"/>
        <v>0</v>
      </c>
      <c r="AV97" s="153">
        <f t="shared" si="421"/>
        <v>0</v>
      </c>
      <c r="AW97" s="153">
        <f t="shared" si="421"/>
        <v>0</v>
      </c>
      <c r="AX97" s="153">
        <f t="shared" si="421"/>
        <v>0</v>
      </c>
      <c r="AY97" s="153">
        <f t="shared" si="421"/>
        <v>0</v>
      </c>
      <c r="AZ97" s="153">
        <f t="shared" si="421"/>
        <v>0</v>
      </c>
      <c r="BA97" s="153">
        <f t="shared" si="421"/>
        <v>0</v>
      </c>
      <c r="BB97" s="153">
        <f t="shared" si="421"/>
        <v>0</v>
      </c>
      <c r="BC97" s="153">
        <f t="shared" si="421"/>
        <v>0</v>
      </c>
      <c r="BD97" s="153">
        <f t="shared" si="421"/>
        <v>0</v>
      </c>
      <c r="BE97" s="153">
        <f t="shared" si="421"/>
        <v>0</v>
      </c>
      <c r="BF97" s="153">
        <f t="shared" si="421"/>
        <v>0</v>
      </c>
      <c r="BG97" s="153">
        <f t="shared" si="421"/>
        <v>0</v>
      </c>
      <c r="BH97" s="153">
        <f t="shared" si="421"/>
        <v>0</v>
      </c>
      <c r="BI97" s="153">
        <f t="shared" si="421"/>
        <v>0</v>
      </c>
      <c r="BJ97" s="153">
        <f t="shared" si="421"/>
        <v>0</v>
      </c>
      <c r="BK97" s="153">
        <f t="shared" si="421"/>
        <v>0</v>
      </c>
      <c r="BL97" s="156"/>
      <c r="BM97" s="157"/>
      <c r="BN97" s="157"/>
      <c r="BO97" s="157"/>
      <c r="BP97" s="157"/>
    </row>
    <row r="98" spans="1:68" ht="15.75" customHeight="1">
      <c r="A98" s="88"/>
      <c r="B98" s="204"/>
      <c r="C98" s="89" t="s">
        <v>200</v>
      </c>
      <c r="D98" s="90" t="s">
        <v>201</v>
      </c>
      <c r="E98" s="165">
        <v>4500</v>
      </c>
      <c r="F98" s="165"/>
      <c r="G98" s="93">
        <f t="shared" si="398"/>
        <v>0</v>
      </c>
      <c r="H98" s="93">
        <f t="shared" si="399"/>
        <v>0</v>
      </c>
      <c r="I98" s="95"/>
      <c r="J98" s="95"/>
      <c r="K98" s="95"/>
      <c r="L98" s="95"/>
      <c r="M98" s="96">
        <f t="shared" ref="M98:O98" si="422">Y98+AB98+AE98+AH98+AK98+AN98+AQ98+AT98+AW98+AZ98+BC98+BF98</f>
        <v>0</v>
      </c>
      <c r="N98" s="96">
        <f t="shared" si="422"/>
        <v>0</v>
      </c>
      <c r="O98" s="96">
        <f t="shared" si="422"/>
        <v>0</v>
      </c>
      <c r="P98" s="96">
        <f t="shared" ref="P98:R98" si="423">IF(BI98=0,SUM(Y98+AB98+AE98+AH98+AK98+AN98+AQ98+AT98+AW98+AZ98+BC98+BF98),BI98)</f>
        <v>0</v>
      </c>
      <c r="Q98" s="96">
        <f t="shared" si="423"/>
        <v>0</v>
      </c>
      <c r="R98" s="96">
        <f t="shared" si="423"/>
        <v>0</v>
      </c>
      <c r="S98" s="96">
        <f t="shared" ref="S98:T98" si="424">I98-M98</f>
        <v>0</v>
      </c>
      <c r="T98" s="96">
        <f t="shared" si="424"/>
        <v>0</v>
      </c>
      <c r="U98" s="96">
        <f t="shared" ref="U98:U113" si="425">L98-O98</f>
        <v>0</v>
      </c>
      <c r="V98" s="97" t="e">
        <f t="shared" ref="V98:W98" si="426">M98/I98</f>
        <v>#DIV/0!</v>
      </c>
      <c r="W98" s="97" t="e">
        <f t="shared" si="426"/>
        <v>#DIV/0!</v>
      </c>
      <c r="X98" s="97" t="e">
        <f t="shared" si="405"/>
        <v>#DIV/0!</v>
      </c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8"/>
      <c r="BM98" s="99"/>
      <c r="BN98" s="99"/>
      <c r="BO98" s="99"/>
      <c r="BP98" s="99"/>
    </row>
    <row r="99" spans="1:68" ht="15.75" customHeight="1">
      <c r="A99" s="88"/>
      <c r="B99" s="204"/>
      <c r="C99" s="89" t="s">
        <v>335</v>
      </c>
      <c r="D99" s="90" t="s">
        <v>336</v>
      </c>
      <c r="E99" s="165">
        <v>2500</v>
      </c>
      <c r="F99" s="165"/>
      <c r="G99" s="93">
        <f t="shared" si="398"/>
        <v>0</v>
      </c>
      <c r="H99" s="93">
        <f t="shared" si="399"/>
        <v>0</v>
      </c>
      <c r="I99" s="95"/>
      <c r="J99" s="95"/>
      <c r="K99" s="95"/>
      <c r="L99" s="95"/>
      <c r="M99" s="96">
        <f t="shared" ref="M99:O99" si="427">Y99+AB99+AE99+AH99+AK99+AN99+AQ99+AT99+AW99+AZ99+BC99+BF99</f>
        <v>0</v>
      </c>
      <c r="N99" s="96">
        <f t="shared" si="427"/>
        <v>0</v>
      </c>
      <c r="O99" s="96">
        <f t="shared" si="427"/>
        <v>0</v>
      </c>
      <c r="P99" s="96">
        <f t="shared" ref="P99:R99" si="428">IF(BI99=0,SUM(Y99+AB99+AE99+AH99+AK99+AN99+AQ99+AT99+AW99+AZ99+BC99+BF99),BI99)</f>
        <v>0</v>
      </c>
      <c r="Q99" s="96">
        <f t="shared" si="428"/>
        <v>0</v>
      </c>
      <c r="R99" s="96">
        <f t="shared" si="428"/>
        <v>0</v>
      </c>
      <c r="S99" s="96">
        <f t="shared" ref="S99:T99" si="429">I99-M99</f>
        <v>0</v>
      </c>
      <c r="T99" s="96">
        <f t="shared" si="429"/>
        <v>0</v>
      </c>
      <c r="U99" s="96">
        <f t="shared" si="425"/>
        <v>0</v>
      </c>
      <c r="V99" s="97" t="e">
        <f t="shared" ref="V99:W99" si="430">M99/I99</f>
        <v>#DIV/0!</v>
      </c>
      <c r="W99" s="97" t="e">
        <f t="shared" si="430"/>
        <v>#DIV/0!</v>
      </c>
      <c r="X99" s="97" t="e">
        <f t="shared" si="405"/>
        <v>#DIV/0!</v>
      </c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8"/>
      <c r="BM99" s="99"/>
      <c r="BN99" s="99"/>
      <c r="BO99" s="99"/>
      <c r="BP99" s="99"/>
    </row>
    <row r="100" spans="1:68" ht="15.75" customHeight="1">
      <c r="A100" s="88"/>
      <c r="B100" s="205"/>
      <c r="C100" s="89" t="s">
        <v>213</v>
      </c>
      <c r="D100" s="90" t="s">
        <v>74</v>
      </c>
      <c r="E100" s="165"/>
      <c r="F100" s="165"/>
      <c r="G100" s="93" t="e">
        <f t="shared" si="398"/>
        <v>#DIV/0!</v>
      </c>
      <c r="H100" s="93" t="e">
        <f t="shared" si="399"/>
        <v>#DIV/0!</v>
      </c>
      <c r="I100" s="95"/>
      <c r="J100" s="95"/>
      <c r="K100" s="95"/>
      <c r="L100" s="95"/>
      <c r="M100" s="96">
        <f t="shared" ref="M100:O100" si="431">Y100+AB100+AE100+AH100+AK100+AN100+AQ100+AT100+AW100+AZ100+BC100+BF100</f>
        <v>0</v>
      </c>
      <c r="N100" s="96">
        <f t="shared" si="431"/>
        <v>0</v>
      </c>
      <c r="O100" s="96">
        <f t="shared" si="431"/>
        <v>0</v>
      </c>
      <c r="P100" s="96">
        <f t="shared" ref="P100:R100" si="432">IF(BI100=0,SUM(Y100+AB100+AE100+AH100+AK100+AN100+AQ100+AT100+AW100+AZ100+BC100+BF100),BI100)</f>
        <v>0</v>
      </c>
      <c r="Q100" s="96">
        <f t="shared" si="432"/>
        <v>0</v>
      </c>
      <c r="R100" s="96">
        <f t="shared" si="432"/>
        <v>0</v>
      </c>
      <c r="S100" s="96">
        <f t="shared" ref="S100:T100" si="433">I100-M100</f>
        <v>0</v>
      </c>
      <c r="T100" s="96">
        <f t="shared" si="433"/>
        <v>0</v>
      </c>
      <c r="U100" s="96">
        <f t="shared" si="425"/>
        <v>0</v>
      </c>
      <c r="V100" s="97" t="e">
        <f t="shared" ref="V100:W100" si="434">M100/I100</f>
        <v>#DIV/0!</v>
      </c>
      <c r="W100" s="97" t="e">
        <f t="shared" si="434"/>
        <v>#DIV/0!</v>
      </c>
      <c r="X100" s="97" t="e">
        <f t="shared" si="405"/>
        <v>#DIV/0!</v>
      </c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8"/>
      <c r="BM100" s="99"/>
      <c r="BN100" s="99"/>
      <c r="BO100" s="99"/>
      <c r="BP100" s="99"/>
    </row>
    <row r="101" spans="1:68" ht="15.75" customHeight="1">
      <c r="A101" s="88"/>
      <c r="B101" s="205"/>
      <c r="C101" s="89"/>
      <c r="D101" s="206" t="s">
        <v>337</v>
      </c>
      <c r="E101" s="207"/>
      <c r="F101" s="207"/>
      <c r="G101" s="93" t="e">
        <f t="shared" si="398"/>
        <v>#DIV/0!</v>
      </c>
      <c r="H101" s="93" t="e">
        <f t="shared" si="399"/>
        <v>#DIV/0!</v>
      </c>
      <c r="I101" s="201"/>
      <c r="J101" s="203"/>
      <c r="K101" s="203"/>
      <c r="L101" s="201"/>
      <c r="M101" s="96">
        <f t="shared" ref="M101:O101" si="435">Y101+AB101+AE101+AH101+AK101+AN101+AQ101+AT101+AW101+AZ101+BC101+BF101</f>
        <v>0</v>
      </c>
      <c r="N101" s="96">
        <f t="shared" si="435"/>
        <v>0</v>
      </c>
      <c r="O101" s="96">
        <f t="shared" si="435"/>
        <v>0</v>
      </c>
      <c r="P101" s="96">
        <f t="shared" ref="P101:R101" si="436">IF(BI101=0,SUM(Y101+AB101+AE101+AH101+AK101+AN101+AQ101+AT101+AW101+AZ101+BC101+BF101),BI101)</f>
        <v>0</v>
      </c>
      <c r="Q101" s="96">
        <f t="shared" si="436"/>
        <v>0</v>
      </c>
      <c r="R101" s="96">
        <f t="shared" si="436"/>
        <v>0</v>
      </c>
      <c r="S101" s="96">
        <f t="shared" ref="S101:T101" si="437">I101-M101</f>
        <v>0</v>
      </c>
      <c r="T101" s="96">
        <f t="shared" si="437"/>
        <v>0</v>
      </c>
      <c r="U101" s="96">
        <f t="shared" si="425"/>
        <v>0</v>
      </c>
      <c r="V101" s="97" t="e">
        <f t="shared" ref="V101:W101" si="438">M101/I101</f>
        <v>#DIV/0!</v>
      </c>
      <c r="W101" s="97" t="e">
        <f t="shared" si="438"/>
        <v>#DIV/0!</v>
      </c>
      <c r="X101" s="97" t="e">
        <f t="shared" si="405"/>
        <v>#DIV/0!</v>
      </c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8"/>
      <c r="BG101" s="203"/>
      <c r="BH101" s="203"/>
      <c r="BI101" s="208"/>
      <c r="BJ101" s="203"/>
      <c r="BK101" s="203"/>
      <c r="BL101" s="98"/>
      <c r="BM101" s="99"/>
      <c r="BN101" s="99"/>
      <c r="BO101" s="99"/>
      <c r="BP101" s="99"/>
    </row>
    <row r="102" spans="1:68" ht="15.75" customHeight="1">
      <c r="A102" s="88"/>
      <c r="B102" s="205"/>
      <c r="C102" s="89" t="s">
        <v>240</v>
      </c>
      <c r="D102" s="209" t="s">
        <v>338</v>
      </c>
      <c r="E102" s="165"/>
      <c r="F102" s="146"/>
      <c r="G102" s="93" t="e">
        <f t="shared" si="398"/>
        <v>#DIV/0!</v>
      </c>
      <c r="H102" s="93" t="e">
        <f t="shared" si="399"/>
        <v>#DIV/0!</v>
      </c>
      <c r="I102" s="95"/>
      <c r="J102" s="95"/>
      <c r="K102" s="95"/>
      <c r="L102" s="95"/>
      <c r="M102" s="96">
        <f t="shared" ref="M102:O102" si="439">Y102+AB102+AE102+AH102+AK102+AN102+AQ102+AT102+AW102+AZ102+BC102+BF102</f>
        <v>0</v>
      </c>
      <c r="N102" s="96">
        <f t="shared" si="439"/>
        <v>0</v>
      </c>
      <c r="O102" s="96">
        <f t="shared" si="439"/>
        <v>0</v>
      </c>
      <c r="P102" s="96">
        <f t="shared" ref="P102:R102" si="440">IF(BI102=0,SUM(Y102+AB102+AE102+AH102+AK102+AN102+AQ102+AT102+AW102+AZ102+BC102+BF102),BI102)</f>
        <v>0</v>
      </c>
      <c r="Q102" s="96">
        <f t="shared" si="440"/>
        <v>0</v>
      </c>
      <c r="R102" s="96">
        <f t="shared" si="440"/>
        <v>0</v>
      </c>
      <c r="S102" s="96">
        <f t="shared" ref="S102:T102" si="441">I102-M102</f>
        <v>0</v>
      </c>
      <c r="T102" s="96">
        <f t="shared" si="441"/>
        <v>0</v>
      </c>
      <c r="U102" s="96">
        <f t="shared" si="425"/>
        <v>0</v>
      </c>
      <c r="V102" s="97" t="e">
        <f t="shared" ref="V102:W102" si="442">M102/I102</f>
        <v>#DIV/0!</v>
      </c>
      <c r="W102" s="97" t="e">
        <f t="shared" si="442"/>
        <v>#DIV/0!</v>
      </c>
      <c r="X102" s="97" t="e">
        <f t="shared" si="405"/>
        <v>#DIV/0!</v>
      </c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8"/>
      <c r="BM102" s="99"/>
      <c r="BN102" s="99"/>
      <c r="BO102" s="99"/>
      <c r="BP102" s="99"/>
    </row>
    <row r="103" spans="1:68" ht="15.75" customHeight="1">
      <c r="A103" s="88"/>
      <c r="B103" s="205"/>
      <c r="C103" s="89" t="s">
        <v>161</v>
      </c>
      <c r="D103" s="90" t="s">
        <v>339</v>
      </c>
      <c r="E103" s="165">
        <v>800</v>
      </c>
      <c r="F103" s="165"/>
      <c r="G103" s="93">
        <f t="shared" si="398"/>
        <v>0</v>
      </c>
      <c r="H103" s="93">
        <f t="shared" si="399"/>
        <v>0</v>
      </c>
      <c r="I103" s="95"/>
      <c r="J103" s="95"/>
      <c r="K103" s="95"/>
      <c r="L103" s="95"/>
      <c r="M103" s="96">
        <f t="shared" ref="M103:O103" si="443">Y103+AB103+AE103+AH103+AK103+AN103+AQ103+AT103+AW103+AZ103+BC103+BF103</f>
        <v>0</v>
      </c>
      <c r="N103" s="96">
        <f t="shared" si="443"/>
        <v>0</v>
      </c>
      <c r="O103" s="96">
        <f t="shared" si="443"/>
        <v>0</v>
      </c>
      <c r="P103" s="96">
        <f t="shared" ref="P103:R103" si="444">IF(BI103=0,SUM(Y103+AB103+AE103+AH103+AK103+AN103+AQ103+AT103+AW103+AZ103+BC103+BF103),BI103)</f>
        <v>0</v>
      </c>
      <c r="Q103" s="96">
        <f t="shared" si="444"/>
        <v>0</v>
      </c>
      <c r="R103" s="96">
        <f t="shared" si="444"/>
        <v>0</v>
      </c>
      <c r="S103" s="96">
        <f t="shared" ref="S103:T103" si="445">I103-M103</f>
        <v>0</v>
      </c>
      <c r="T103" s="96">
        <f t="shared" si="445"/>
        <v>0</v>
      </c>
      <c r="U103" s="96">
        <f t="shared" si="425"/>
        <v>0</v>
      </c>
      <c r="V103" s="97" t="e">
        <f t="shared" ref="V103:W103" si="446">M103/I103</f>
        <v>#DIV/0!</v>
      </c>
      <c r="W103" s="97" t="e">
        <f t="shared" si="446"/>
        <v>#DIV/0!</v>
      </c>
      <c r="X103" s="97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102">
        <v>0</v>
      </c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8"/>
      <c r="BM103" s="99"/>
      <c r="BN103" s="99"/>
      <c r="BO103" s="99"/>
      <c r="BP103" s="99"/>
    </row>
    <row r="104" spans="1:68" ht="15.75" customHeight="1">
      <c r="A104" s="88"/>
      <c r="B104" s="205"/>
      <c r="C104" s="89" t="s">
        <v>340</v>
      </c>
      <c r="D104" s="90" t="s">
        <v>341</v>
      </c>
      <c r="E104" s="165"/>
      <c r="F104" s="165"/>
      <c r="G104" s="93" t="e">
        <f t="shared" si="398"/>
        <v>#DIV/0!</v>
      </c>
      <c r="H104" s="93" t="e">
        <f t="shared" si="399"/>
        <v>#DIV/0!</v>
      </c>
      <c r="I104" s="95"/>
      <c r="J104" s="95"/>
      <c r="K104" s="95"/>
      <c r="L104" s="95"/>
      <c r="M104" s="96">
        <f t="shared" ref="M104:O104" si="447">Y104+AB104+AE104+AH104+AK104+AN104+AQ104+AT104+AW104+AZ104+BC104+BF104</f>
        <v>0</v>
      </c>
      <c r="N104" s="96">
        <f t="shared" si="447"/>
        <v>0</v>
      </c>
      <c r="O104" s="96">
        <f t="shared" si="447"/>
        <v>0</v>
      </c>
      <c r="P104" s="96">
        <f t="shared" ref="P104:R104" si="448">IF(BI104=0,SUM(Y104+AB104+AE104+AH104+AK104+AN104+AQ104+AT104+AW104+AZ104+BC104+BF104),BI104)</f>
        <v>0</v>
      </c>
      <c r="Q104" s="96">
        <f t="shared" si="448"/>
        <v>0</v>
      </c>
      <c r="R104" s="96">
        <f t="shared" si="448"/>
        <v>0</v>
      </c>
      <c r="S104" s="96">
        <f t="shared" ref="S104:T104" si="449">I104-M104</f>
        <v>0</v>
      </c>
      <c r="T104" s="96">
        <f t="shared" si="449"/>
        <v>0</v>
      </c>
      <c r="U104" s="96">
        <f t="shared" si="425"/>
        <v>0</v>
      </c>
      <c r="V104" s="97" t="e">
        <f t="shared" ref="V104:W104" si="450">M104/I104</f>
        <v>#DIV/0!</v>
      </c>
      <c r="W104" s="97" t="e">
        <f t="shared" si="450"/>
        <v>#DIV/0!</v>
      </c>
      <c r="X104" s="97" t="e">
        <f t="shared" ref="X104:X116" si="451">O104/L104</f>
        <v>#DIV/0!</v>
      </c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8"/>
      <c r="BM104" s="99"/>
      <c r="BN104" s="99"/>
      <c r="BO104" s="99"/>
      <c r="BP104" s="99"/>
    </row>
    <row r="105" spans="1:68" ht="15.75" customHeight="1">
      <c r="A105" s="88"/>
      <c r="B105" s="205"/>
      <c r="C105" s="100" t="s">
        <v>268</v>
      </c>
      <c r="D105" s="90" t="s">
        <v>140</v>
      </c>
      <c r="E105" s="91">
        <v>15000</v>
      </c>
      <c r="F105" s="165"/>
      <c r="G105" s="93">
        <f t="shared" si="398"/>
        <v>0</v>
      </c>
      <c r="H105" s="93">
        <f t="shared" si="399"/>
        <v>0</v>
      </c>
      <c r="I105" s="95"/>
      <c r="J105" s="95"/>
      <c r="K105" s="95"/>
      <c r="L105" s="95"/>
      <c r="M105" s="96">
        <f t="shared" ref="M105:O105" si="452">Y105+AB105+AE105+AH105+AK105+AN105+AQ105+AT105+AW105+AZ105+BC105+BF105</f>
        <v>0</v>
      </c>
      <c r="N105" s="96">
        <f t="shared" si="452"/>
        <v>0</v>
      </c>
      <c r="O105" s="96">
        <f t="shared" si="452"/>
        <v>0</v>
      </c>
      <c r="P105" s="96">
        <f t="shared" ref="P105:R105" si="453">IF(BI105=0,SUM(Y105+AB105+AE105+AH105+AK105+AN105+AQ105+AT105+AW105+AZ105+BC105+BF105),BI105)</f>
        <v>0</v>
      </c>
      <c r="Q105" s="96">
        <f t="shared" si="453"/>
        <v>0</v>
      </c>
      <c r="R105" s="96">
        <f t="shared" si="453"/>
        <v>0</v>
      </c>
      <c r="S105" s="96">
        <f t="shared" ref="S105:T105" si="454">I105-M105</f>
        <v>0</v>
      </c>
      <c r="T105" s="96">
        <f t="shared" si="454"/>
        <v>0</v>
      </c>
      <c r="U105" s="96">
        <f t="shared" si="425"/>
        <v>0</v>
      </c>
      <c r="V105" s="97" t="e">
        <f t="shared" ref="V105:W105" si="455">M105/I105</f>
        <v>#DIV/0!</v>
      </c>
      <c r="W105" s="97" t="e">
        <f t="shared" si="455"/>
        <v>#DIV/0!</v>
      </c>
      <c r="X105" s="97" t="e">
        <f t="shared" si="451"/>
        <v>#DIV/0!</v>
      </c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8"/>
      <c r="BM105" s="99"/>
      <c r="BN105" s="99"/>
      <c r="BO105" s="99"/>
      <c r="BP105" s="99"/>
    </row>
    <row r="106" spans="1:68" ht="15.75" customHeight="1">
      <c r="A106" s="88"/>
      <c r="B106" s="210"/>
      <c r="C106" s="100" t="s">
        <v>229</v>
      </c>
      <c r="D106" s="121" t="s">
        <v>342</v>
      </c>
      <c r="E106" s="115">
        <v>70000</v>
      </c>
      <c r="F106" s="165"/>
      <c r="G106" s="93">
        <f t="shared" si="398"/>
        <v>0</v>
      </c>
      <c r="H106" s="93">
        <f t="shared" si="399"/>
        <v>0</v>
      </c>
      <c r="I106" s="95"/>
      <c r="J106" s="95"/>
      <c r="K106" s="95"/>
      <c r="L106" s="95"/>
      <c r="M106" s="96">
        <f t="shared" ref="M106:O106" si="456">Y106+AB106+AE106+AH106+AK106+AN106+AQ106+AT106+AW106+AZ106+BC106+BF106</f>
        <v>0</v>
      </c>
      <c r="N106" s="96">
        <f t="shared" si="456"/>
        <v>0</v>
      </c>
      <c r="O106" s="96">
        <f t="shared" si="456"/>
        <v>0</v>
      </c>
      <c r="P106" s="96">
        <f t="shared" ref="P106:R106" si="457">IF(BI106=0,SUM(Y106+AB106+AE106+AH106+AK106+AN106+AQ106+AT106+AW106+AZ106+BC106+BF106),BI106)</f>
        <v>0</v>
      </c>
      <c r="Q106" s="96">
        <f t="shared" si="457"/>
        <v>0</v>
      </c>
      <c r="R106" s="96">
        <f t="shared" si="457"/>
        <v>0</v>
      </c>
      <c r="S106" s="96">
        <f t="shared" ref="S106:S113" si="458">I106-M106</f>
        <v>0</v>
      </c>
      <c r="T106" s="96">
        <f>J106-N106-K106</f>
        <v>0</v>
      </c>
      <c r="U106" s="96">
        <f t="shared" si="425"/>
        <v>0</v>
      </c>
      <c r="V106" s="97" t="e">
        <f t="shared" ref="V106:W106" si="459">M106/I106</f>
        <v>#DIV/0!</v>
      </c>
      <c r="W106" s="97" t="e">
        <f t="shared" si="459"/>
        <v>#DIV/0!</v>
      </c>
      <c r="X106" s="97" t="e">
        <f t="shared" si="451"/>
        <v>#DIV/0!</v>
      </c>
      <c r="Y106" s="95"/>
      <c r="Z106" s="102">
        <v>0</v>
      </c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8"/>
      <c r="BM106" s="99"/>
      <c r="BN106" s="99"/>
      <c r="BO106" s="99"/>
      <c r="BP106" s="99"/>
    </row>
    <row r="107" spans="1:68" ht="15.75" customHeight="1">
      <c r="A107" s="88"/>
      <c r="B107" s="205"/>
      <c r="C107" s="100" t="s">
        <v>318</v>
      </c>
      <c r="D107" s="121" t="s">
        <v>153</v>
      </c>
      <c r="E107" s="91">
        <v>2000</v>
      </c>
      <c r="F107" s="165"/>
      <c r="G107" s="93">
        <f t="shared" si="398"/>
        <v>0</v>
      </c>
      <c r="H107" s="93">
        <f t="shared" si="399"/>
        <v>0</v>
      </c>
      <c r="I107" s="95"/>
      <c r="J107" s="95"/>
      <c r="K107" s="95"/>
      <c r="L107" s="95"/>
      <c r="M107" s="96">
        <f t="shared" ref="M107:O107" si="460">Y107+AB107+AE107+AH107+AK107+AN107+AQ107+AT107+AW107+AZ107+BC107+BF107</f>
        <v>0</v>
      </c>
      <c r="N107" s="96">
        <f t="shared" si="460"/>
        <v>0</v>
      </c>
      <c r="O107" s="96">
        <f t="shared" si="460"/>
        <v>0</v>
      </c>
      <c r="P107" s="96">
        <f t="shared" ref="P107:R107" si="461">IF(BI107=0,SUM(Y107+AB107+AE107+AH107+AK107+AN107+AQ107+AT107+AW107+AZ107+BC107+BF107),BI107)</f>
        <v>0</v>
      </c>
      <c r="Q107" s="96">
        <f t="shared" si="461"/>
        <v>0</v>
      </c>
      <c r="R107" s="96">
        <f t="shared" si="461"/>
        <v>0</v>
      </c>
      <c r="S107" s="96">
        <f t="shared" si="458"/>
        <v>0</v>
      </c>
      <c r="T107" s="96">
        <f t="shared" ref="T107:T113" si="462">J107-N107</f>
        <v>0</v>
      </c>
      <c r="U107" s="96">
        <f t="shared" si="425"/>
        <v>0</v>
      </c>
      <c r="V107" s="97" t="e">
        <f t="shared" ref="V107:W107" si="463">M107/I107</f>
        <v>#DIV/0!</v>
      </c>
      <c r="W107" s="97" t="e">
        <f t="shared" si="463"/>
        <v>#DIV/0!</v>
      </c>
      <c r="X107" s="97" t="e">
        <f t="shared" si="451"/>
        <v>#DIV/0!</v>
      </c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8"/>
      <c r="BM107" s="99"/>
      <c r="BN107" s="99"/>
      <c r="BO107" s="99"/>
      <c r="BP107" s="99"/>
    </row>
    <row r="108" spans="1:68" ht="15.75" customHeight="1">
      <c r="A108" s="88"/>
      <c r="B108" s="205" t="s">
        <v>343</v>
      </c>
      <c r="C108" s="100" t="s">
        <v>344</v>
      </c>
      <c r="D108" s="121" t="s">
        <v>345</v>
      </c>
      <c r="E108" s="91">
        <v>3000</v>
      </c>
      <c r="F108" s="92">
        <v>10000</v>
      </c>
      <c r="G108" s="93">
        <f t="shared" si="398"/>
        <v>0</v>
      </c>
      <c r="H108" s="93">
        <f t="shared" si="399"/>
        <v>0</v>
      </c>
      <c r="I108" s="95"/>
      <c r="J108" s="95">
        <v>19996.900000000001</v>
      </c>
      <c r="K108" s="95"/>
      <c r="L108" s="95"/>
      <c r="M108" s="96">
        <f t="shared" ref="M108:O108" si="464">Y108+AB108+AE108+AH108+AK108+AN108+AQ108+AT108+AW108+AZ108+BC108+BF108</f>
        <v>0</v>
      </c>
      <c r="N108" s="96">
        <f t="shared" si="464"/>
        <v>0</v>
      </c>
      <c r="O108" s="96">
        <f t="shared" si="464"/>
        <v>0</v>
      </c>
      <c r="P108" s="96">
        <f t="shared" ref="P108:R108" si="465">IF(BI108=0,SUM(Y108+AB108+AE108+AH108+AK108+AN108+AQ108+AT108+AW108+AZ108+BC108+BF108),BI108)</f>
        <v>0</v>
      </c>
      <c r="Q108" s="96">
        <f t="shared" si="465"/>
        <v>0</v>
      </c>
      <c r="R108" s="96">
        <f t="shared" si="465"/>
        <v>0</v>
      </c>
      <c r="S108" s="96">
        <f t="shared" si="458"/>
        <v>0</v>
      </c>
      <c r="T108" s="96">
        <f t="shared" si="462"/>
        <v>19996.900000000001</v>
      </c>
      <c r="U108" s="96">
        <f t="shared" si="425"/>
        <v>0</v>
      </c>
      <c r="V108" s="97" t="e">
        <f t="shared" ref="V108:W108" si="466">M108/I108</f>
        <v>#DIV/0!</v>
      </c>
      <c r="W108" s="97">
        <f t="shared" si="466"/>
        <v>0</v>
      </c>
      <c r="X108" s="97" t="e">
        <f t="shared" si="451"/>
        <v>#DIV/0!</v>
      </c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8"/>
      <c r="BM108" s="99"/>
      <c r="BN108" s="99"/>
      <c r="BO108" s="99"/>
      <c r="BP108" s="99"/>
    </row>
    <row r="109" spans="1:68" ht="15.75" customHeight="1">
      <c r="A109" s="88"/>
      <c r="B109" s="205" t="s">
        <v>346</v>
      </c>
      <c r="C109" s="89" t="s">
        <v>347</v>
      </c>
      <c r="D109" s="90" t="s">
        <v>348</v>
      </c>
      <c r="E109" s="91"/>
      <c r="F109" s="92"/>
      <c r="G109" s="93" t="e">
        <f t="shared" si="398"/>
        <v>#DIV/0!</v>
      </c>
      <c r="H109" s="93" t="e">
        <f t="shared" si="399"/>
        <v>#DIV/0!</v>
      </c>
      <c r="I109" s="95"/>
      <c r="J109" s="116">
        <v>52560</v>
      </c>
      <c r="K109" s="116"/>
      <c r="L109" s="95"/>
      <c r="M109" s="96">
        <f t="shared" ref="M109:O109" si="467">Y109+AB109+AE109+AH109+AK109+AN109+AQ109+AT109+AW109+AZ109+BC109+BF109</f>
        <v>0</v>
      </c>
      <c r="N109" s="96">
        <f t="shared" si="467"/>
        <v>52560</v>
      </c>
      <c r="O109" s="96">
        <f t="shared" si="467"/>
        <v>0</v>
      </c>
      <c r="P109" s="96">
        <f t="shared" ref="P109:R109" si="468">IF(BI109=0,SUM(Y109+AB109+AE109+AH109+AK109+AN109+AQ109+AT109+AW109+AZ109+BC109+BF109),BI109)</f>
        <v>0</v>
      </c>
      <c r="Q109" s="96">
        <f t="shared" si="468"/>
        <v>52560</v>
      </c>
      <c r="R109" s="96">
        <f t="shared" si="468"/>
        <v>0</v>
      </c>
      <c r="S109" s="96">
        <f t="shared" si="458"/>
        <v>0</v>
      </c>
      <c r="T109" s="96">
        <f t="shared" si="462"/>
        <v>0</v>
      </c>
      <c r="U109" s="96">
        <f t="shared" si="425"/>
        <v>0</v>
      </c>
      <c r="V109" s="97" t="e">
        <f t="shared" ref="V109:W109" si="469">M109/I109</f>
        <v>#DIV/0!</v>
      </c>
      <c r="W109" s="97">
        <f t="shared" si="469"/>
        <v>1</v>
      </c>
      <c r="X109" s="97" t="e">
        <f t="shared" si="451"/>
        <v>#DIV/0!</v>
      </c>
      <c r="Y109" s="95"/>
      <c r="Z109" s="102">
        <v>52560</v>
      </c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102">
        <v>0</v>
      </c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8"/>
      <c r="BM109" s="99"/>
      <c r="BN109" s="99"/>
      <c r="BO109" s="99"/>
      <c r="BP109" s="99"/>
    </row>
    <row r="110" spans="1:68" ht="16.5" customHeight="1">
      <c r="A110" s="88"/>
      <c r="B110" s="205"/>
      <c r="C110" s="89" t="s">
        <v>349</v>
      </c>
      <c r="D110" s="121" t="s">
        <v>350</v>
      </c>
      <c r="E110" s="165"/>
      <c r="F110" s="146"/>
      <c r="G110" s="93" t="e">
        <f t="shared" si="398"/>
        <v>#DIV/0!</v>
      </c>
      <c r="H110" s="93" t="e">
        <f t="shared" si="399"/>
        <v>#DIV/0!</v>
      </c>
      <c r="I110" s="95"/>
      <c r="J110" s="95"/>
      <c r="K110" s="95"/>
      <c r="L110" s="95"/>
      <c r="M110" s="96">
        <f t="shared" ref="M110:O110" si="470">Y110+AB110+AE110+AH110+AK110+AN110+AQ110+AT110+AW110+AZ110+BC110+BF110</f>
        <v>0</v>
      </c>
      <c r="N110" s="96">
        <f t="shared" si="470"/>
        <v>0</v>
      </c>
      <c r="O110" s="96">
        <f t="shared" si="470"/>
        <v>0</v>
      </c>
      <c r="P110" s="96">
        <f t="shared" ref="P110:R110" si="471">IF(BI110=0,SUM(Y110+AB110+AE110+AH110+AK110+AN110+AQ110+AT110+AW110+AZ110+BC110+BF110),BI110)</f>
        <v>0</v>
      </c>
      <c r="Q110" s="96">
        <f t="shared" si="471"/>
        <v>0</v>
      </c>
      <c r="R110" s="96">
        <f t="shared" si="471"/>
        <v>0</v>
      </c>
      <c r="S110" s="96">
        <f t="shared" si="458"/>
        <v>0</v>
      </c>
      <c r="T110" s="96">
        <f t="shared" si="462"/>
        <v>0</v>
      </c>
      <c r="U110" s="96">
        <f t="shared" si="425"/>
        <v>0</v>
      </c>
      <c r="V110" s="97" t="e">
        <f t="shared" ref="V110:W110" si="472">M110/I110</f>
        <v>#DIV/0!</v>
      </c>
      <c r="W110" s="97" t="e">
        <f t="shared" si="472"/>
        <v>#DIV/0!</v>
      </c>
      <c r="X110" s="97" t="e">
        <f t="shared" si="451"/>
        <v>#DIV/0!</v>
      </c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8"/>
      <c r="BM110" s="99"/>
      <c r="BN110" s="99"/>
      <c r="BO110" s="99"/>
      <c r="BP110" s="99"/>
    </row>
    <row r="111" spans="1:68" ht="17.25" customHeight="1">
      <c r="A111" s="88"/>
      <c r="B111" s="205"/>
      <c r="C111" s="89" t="s">
        <v>318</v>
      </c>
      <c r="D111" s="211" t="s">
        <v>351</v>
      </c>
      <c r="E111" s="165"/>
      <c r="F111" s="212"/>
      <c r="G111" s="93" t="e">
        <f t="shared" si="398"/>
        <v>#DIV/0!</v>
      </c>
      <c r="H111" s="93" t="e">
        <f t="shared" si="399"/>
        <v>#DIV/0!</v>
      </c>
      <c r="I111" s="95"/>
      <c r="J111" s="95"/>
      <c r="K111" s="95"/>
      <c r="L111" s="95"/>
      <c r="M111" s="96">
        <f t="shared" ref="M111:O111" si="473">Y111+AB111+AE111+AH111+AK111+AN111+AQ111+AT111+AW111+AZ111+BC111+BF111</f>
        <v>0</v>
      </c>
      <c r="N111" s="96">
        <f t="shared" si="473"/>
        <v>0</v>
      </c>
      <c r="O111" s="96">
        <f t="shared" si="473"/>
        <v>0</v>
      </c>
      <c r="P111" s="96">
        <f t="shared" ref="P111:R111" si="474">IF(BI111=0,SUM(Y111+AB111+AE111+AH111+AK111+AN111+AQ111+AT111+AW111+AZ111+BC111+BF111),BI111)</f>
        <v>0</v>
      </c>
      <c r="Q111" s="96">
        <f t="shared" si="474"/>
        <v>0</v>
      </c>
      <c r="R111" s="96">
        <f t="shared" si="474"/>
        <v>0</v>
      </c>
      <c r="S111" s="96">
        <f t="shared" si="458"/>
        <v>0</v>
      </c>
      <c r="T111" s="96">
        <f t="shared" si="462"/>
        <v>0</v>
      </c>
      <c r="U111" s="96">
        <f t="shared" si="425"/>
        <v>0</v>
      </c>
      <c r="V111" s="97" t="e">
        <f t="shared" ref="V111:W111" si="475">M111/I111</f>
        <v>#DIV/0!</v>
      </c>
      <c r="W111" s="97" t="e">
        <f t="shared" si="475"/>
        <v>#DIV/0!</v>
      </c>
      <c r="X111" s="97" t="e">
        <f t="shared" si="451"/>
        <v>#DIV/0!</v>
      </c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8"/>
      <c r="BM111" s="99"/>
      <c r="BN111" s="99"/>
      <c r="BO111" s="99"/>
      <c r="BP111" s="99"/>
    </row>
    <row r="112" spans="1:68" ht="15.75" customHeight="1">
      <c r="A112" s="88"/>
      <c r="B112" s="205" t="s">
        <v>352</v>
      </c>
      <c r="C112" s="89" t="s">
        <v>323</v>
      </c>
      <c r="D112" s="90" t="s">
        <v>353</v>
      </c>
      <c r="E112" s="165">
        <v>0</v>
      </c>
      <c r="F112" s="165">
        <v>0</v>
      </c>
      <c r="G112" s="93" t="e">
        <f t="shared" si="398"/>
        <v>#DIV/0!</v>
      </c>
      <c r="H112" s="93" t="e">
        <f t="shared" si="399"/>
        <v>#DIV/0!</v>
      </c>
      <c r="I112" s="95"/>
      <c r="J112" s="95">
        <v>3207</v>
      </c>
      <c r="K112" s="95"/>
      <c r="L112" s="213"/>
      <c r="M112" s="96">
        <f t="shared" ref="M112:O112" si="476">Y112+AB112+AE112+AH112+AK112+AN112+AQ112+AT112+AW112+AZ112+BC112+BF112</f>
        <v>0</v>
      </c>
      <c r="N112" s="96">
        <f t="shared" si="476"/>
        <v>0</v>
      </c>
      <c r="O112" s="96">
        <f t="shared" si="476"/>
        <v>0</v>
      </c>
      <c r="P112" s="96">
        <f t="shared" ref="P112:R112" si="477">IF(BI112=0,SUM(Y112+AB112+AE112+AH112+AK112+AN112+AQ112+AT112+AW112+AZ112+BC112+BF112),BI112)</f>
        <v>0</v>
      </c>
      <c r="Q112" s="96">
        <f t="shared" si="477"/>
        <v>0</v>
      </c>
      <c r="R112" s="96">
        <f t="shared" si="477"/>
        <v>0</v>
      </c>
      <c r="S112" s="96">
        <f t="shared" si="458"/>
        <v>0</v>
      </c>
      <c r="T112" s="96">
        <f t="shared" si="462"/>
        <v>3207</v>
      </c>
      <c r="U112" s="96">
        <f t="shared" si="425"/>
        <v>0</v>
      </c>
      <c r="V112" s="97" t="e">
        <f t="shared" ref="V112:W112" si="478">M112/I112</f>
        <v>#DIV/0!</v>
      </c>
      <c r="W112" s="97">
        <f t="shared" si="478"/>
        <v>0</v>
      </c>
      <c r="X112" s="97" t="e">
        <f t="shared" si="451"/>
        <v>#DIV/0!</v>
      </c>
      <c r="Y112" s="95"/>
      <c r="Z112" s="95"/>
      <c r="AA112" s="95"/>
      <c r="AB112" s="95"/>
      <c r="AC112" s="95"/>
      <c r="AD112" s="95"/>
      <c r="AE112" s="214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8"/>
      <c r="BM112" s="99"/>
      <c r="BN112" s="99"/>
      <c r="BO112" s="99"/>
      <c r="BP112" s="99"/>
    </row>
    <row r="113" spans="1:68" ht="15.75" customHeight="1">
      <c r="A113" s="215"/>
      <c r="B113" s="215"/>
      <c r="C113" s="216" t="s">
        <v>354</v>
      </c>
      <c r="D113" s="143" t="s">
        <v>355</v>
      </c>
      <c r="E113" s="212"/>
      <c r="F113" s="212"/>
      <c r="G113" s="154" t="e">
        <f t="shared" si="398"/>
        <v>#DIV/0!</v>
      </c>
      <c r="H113" s="154" t="e">
        <f t="shared" si="399"/>
        <v>#DIV/0!</v>
      </c>
      <c r="I113" s="217"/>
      <c r="J113" s="218"/>
      <c r="K113" s="218"/>
      <c r="L113" s="218"/>
      <c r="M113" s="81">
        <f t="shared" ref="M113:O113" si="479">Y113+AB113+AE113+AH113+AK113+AN113+AQ113+AT113+AW113+AZ113+BC113+BF113</f>
        <v>0</v>
      </c>
      <c r="N113" s="81">
        <f t="shared" si="479"/>
        <v>0</v>
      </c>
      <c r="O113" s="81">
        <f t="shared" si="479"/>
        <v>0</v>
      </c>
      <c r="P113" s="96">
        <f t="shared" ref="P113:R113" si="480">IF(BI113=0,SUM(Y113+AB113+AE113+AH113+AK113+AN113+AQ113+AT113+AW113+AZ113+BC113+BF113),BI113)</f>
        <v>0</v>
      </c>
      <c r="Q113" s="96">
        <f t="shared" si="480"/>
        <v>0</v>
      </c>
      <c r="R113" s="96">
        <f t="shared" si="480"/>
        <v>0</v>
      </c>
      <c r="S113" s="96">
        <f t="shared" si="458"/>
        <v>0</v>
      </c>
      <c r="T113" s="96">
        <f t="shared" si="462"/>
        <v>0</v>
      </c>
      <c r="U113" s="96">
        <f t="shared" si="425"/>
        <v>0</v>
      </c>
      <c r="V113" s="78" t="e">
        <f t="shared" ref="V113:W113" si="481">M113/I113</f>
        <v>#DIV/0!</v>
      </c>
      <c r="W113" s="78" t="e">
        <f t="shared" si="481"/>
        <v>#DIV/0!</v>
      </c>
      <c r="X113" s="78" t="e">
        <f t="shared" si="451"/>
        <v>#DIV/0!</v>
      </c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9"/>
      <c r="BM113" s="220"/>
      <c r="BN113" s="220"/>
      <c r="BO113" s="220"/>
      <c r="BP113" s="220"/>
    </row>
    <row r="114" spans="1:68" ht="15.75" customHeight="1">
      <c r="A114" s="181"/>
      <c r="B114" s="181"/>
      <c r="C114" s="221"/>
      <c r="D114" s="183" t="s">
        <v>356</v>
      </c>
      <c r="E114" s="185">
        <f t="shared" ref="E114:F114" si="482">SUM(E115:E118)</f>
        <v>23296.54</v>
      </c>
      <c r="F114" s="185">
        <f t="shared" si="482"/>
        <v>0</v>
      </c>
      <c r="G114" s="222">
        <f t="shared" si="398"/>
        <v>0</v>
      </c>
      <c r="H114" s="222">
        <f t="shared" si="399"/>
        <v>0</v>
      </c>
      <c r="I114" s="185">
        <f t="shared" ref="I114:J114" si="483">SUM(I115:I118)</f>
        <v>0</v>
      </c>
      <c r="J114" s="185">
        <f t="shared" si="483"/>
        <v>0</v>
      </c>
      <c r="K114" s="185"/>
      <c r="L114" s="185">
        <f t="shared" ref="L114:O114" si="484">SUM(L115:L118)</f>
        <v>0</v>
      </c>
      <c r="M114" s="185">
        <f t="shared" si="484"/>
        <v>0</v>
      </c>
      <c r="N114" s="185">
        <f t="shared" si="484"/>
        <v>0</v>
      </c>
      <c r="O114" s="185">
        <f t="shared" si="484"/>
        <v>0</v>
      </c>
      <c r="P114" s="185">
        <f t="shared" ref="P114:R114" si="485">IF(BI114=0,SUM(Y114+AB114+AE114+AH114+AK114+AN114+AQ114+AT114+AW114+AZ114+BC114+BF114),BI114)</f>
        <v>0</v>
      </c>
      <c r="Q114" s="185">
        <f t="shared" si="485"/>
        <v>0</v>
      </c>
      <c r="R114" s="185">
        <f t="shared" si="485"/>
        <v>0</v>
      </c>
      <c r="S114" s="185">
        <f t="shared" ref="S114:U114" si="486">SUM(S115:S118)</f>
        <v>0</v>
      </c>
      <c r="T114" s="185">
        <f t="shared" si="486"/>
        <v>0</v>
      </c>
      <c r="U114" s="185">
        <f t="shared" si="486"/>
        <v>0</v>
      </c>
      <c r="V114" s="188" t="e">
        <f t="shared" ref="V114:W114" si="487">M114/I114</f>
        <v>#DIV/0!</v>
      </c>
      <c r="W114" s="188" t="e">
        <f t="shared" si="487"/>
        <v>#DIV/0!</v>
      </c>
      <c r="X114" s="188" t="e">
        <f t="shared" si="451"/>
        <v>#DIV/0!</v>
      </c>
      <c r="Y114" s="185">
        <f t="shared" ref="Y114:BK114" si="488">SUM(Y115:Y118)</f>
        <v>0</v>
      </c>
      <c r="Z114" s="185">
        <f t="shared" si="488"/>
        <v>0</v>
      </c>
      <c r="AA114" s="185">
        <f t="shared" si="488"/>
        <v>0</v>
      </c>
      <c r="AB114" s="185">
        <f t="shared" si="488"/>
        <v>0</v>
      </c>
      <c r="AC114" s="185">
        <f t="shared" si="488"/>
        <v>0</v>
      </c>
      <c r="AD114" s="185">
        <f t="shared" si="488"/>
        <v>0</v>
      </c>
      <c r="AE114" s="185">
        <f t="shared" si="488"/>
        <v>0</v>
      </c>
      <c r="AF114" s="185">
        <f t="shared" si="488"/>
        <v>0</v>
      </c>
      <c r="AG114" s="185">
        <f t="shared" si="488"/>
        <v>0</v>
      </c>
      <c r="AH114" s="185">
        <f t="shared" si="488"/>
        <v>0</v>
      </c>
      <c r="AI114" s="185">
        <f t="shared" si="488"/>
        <v>0</v>
      </c>
      <c r="AJ114" s="185">
        <f t="shared" si="488"/>
        <v>0</v>
      </c>
      <c r="AK114" s="185">
        <f t="shared" si="488"/>
        <v>0</v>
      </c>
      <c r="AL114" s="185">
        <f t="shared" si="488"/>
        <v>0</v>
      </c>
      <c r="AM114" s="185">
        <f t="shared" si="488"/>
        <v>0</v>
      </c>
      <c r="AN114" s="185">
        <f t="shared" si="488"/>
        <v>0</v>
      </c>
      <c r="AO114" s="185">
        <f t="shared" si="488"/>
        <v>0</v>
      </c>
      <c r="AP114" s="185">
        <f t="shared" si="488"/>
        <v>0</v>
      </c>
      <c r="AQ114" s="185">
        <f t="shared" si="488"/>
        <v>0</v>
      </c>
      <c r="AR114" s="185">
        <f t="shared" si="488"/>
        <v>0</v>
      </c>
      <c r="AS114" s="185">
        <f t="shared" si="488"/>
        <v>0</v>
      </c>
      <c r="AT114" s="185">
        <f t="shared" si="488"/>
        <v>0</v>
      </c>
      <c r="AU114" s="185">
        <f t="shared" si="488"/>
        <v>0</v>
      </c>
      <c r="AV114" s="185">
        <f t="shared" si="488"/>
        <v>0</v>
      </c>
      <c r="AW114" s="185">
        <f t="shared" si="488"/>
        <v>0</v>
      </c>
      <c r="AX114" s="185">
        <f t="shared" si="488"/>
        <v>0</v>
      </c>
      <c r="AY114" s="185">
        <f t="shared" si="488"/>
        <v>0</v>
      </c>
      <c r="AZ114" s="185">
        <f t="shared" si="488"/>
        <v>0</v>
      </c>
      <c r="BA114" s="185">
        <f t="shared" si="488"/>
        <v>0</v>
      </c>
      <c r="BB114" s="185">
        <f t="shared" si="488"/>
        <v>0</v>
      </c>
      <c r="BC114" s="185">
        <f t="shared" si="488"/>
        <v>0</v>
      </c>
      <c r="BD114" s="185">
        <f t="shared" si="488"/>
        <v>0</v>
      </c>
      <c r="BE114" s="185">
        <f t="shared" si="488"/>
        <v>0</v>
      </c>
      <c r="BF114" s="185">
        <f t="shared" si="488"/>
        <v>0</v>
      </c>
      <c r="BG114" s="185">
        <f t="shared" si="488"/>
        <v>0</v>
      </c>
      <c r="BH114" s="185">
        <f t="shared" si="488"/>
        <v>0</v>
      </c>
      <c r="BI114" s="185">
        <f t="shared" si="488"/>
        <v>0</v>
      </c>
      <c r="BJ114" s="185">
        <f t="shared" si="488"/>
        <v>0</v>
      </c>
      <c r="BK114" s="185">
        <f t="shared" si="488"/>
        <v>0</v>
      </c>
      <c r="BL114" s="156"/>
      <c r="BM114" s="157"/>
      <c r="BN114" s="157"/>
      <c r="BO114" s="157"/>
      <c r="BP114" s="157"/>
    </row>
    <row r="115" spans="1:68" ht="15.75" customHeight="1">
      <c r="A115" s="88"/>
      <c r="B115" s="88"/>
      <c r="C115" s="89" t="s">
        <v>357</v>
      </c>
      <c r="D115" s="90" t="s">
        <v>358</v>
      </c>
      <c r="E115" s="193">
        <v>18000</v>
      </c>
      <c r="F115" s="165"/>
      <c r="G115" s="93">
        <f t="shared" si="398"/>
        <v>0</v>
      </c>
      <c r="H115" s="93">
        <f t="shared" si="399"/>
        <v>0</v>
      </c>
      <c r="I115" s="141"/>
      <c r="J115" s="95"/>
      <c r="K115" s="95"/>
      <c r="L115" s="94"/>
      <c r="M115" s="96">
        <f t="shared" ref="M115:O115" si="489">Y115+AB115+AE115+AH115+AK115+AN115+AQ115+AT115+AW115+AZ115+BC115+BF115</f>
        <v>0</v>
      </c>
      <c r="N115" s="96">
        <f t="shared" si="489"/>
        <v>0</v>
      </c>
      <c r="O115" s="96">
        <f t="shared" si="489"/>
        <v>0</v>
      </c>
      <c r="P115" s="96">
        <f t="shared" ref="P115:R115" si="490">IF(BI115=0,SUM(Y115+AB115+AE115+AH115+AK115+AN115+AQ115+AT115+AW115+AZ115+BC115+BF115),BI115)</f>
        <v>0</v>
      </c>
      <c r="Q115" s="96">
        <f t="shared" si="490"/>
        <v>0</v>
      </c>
      <c r="R115" s="96">
        <f t="shared" si="490"/>
        <v>0</v>
      </c>
      <c r="S115" s="137">
        <f t="shared" ref="S115:T115" si="491">I115-M115</f>
        <v>0</v>
      </c>
      <c r="T115" s="96">
        <f t="shared" si="491"/>
        <v>0</v>
      </c>
      <c r="U115" s="96">
        <f t="shared" ref="U115:U116" si="492">L115-O115</f>
        <v>0</v>
      </c>
      <c r="V115" s="97" t="e">
        <f t="shared" ref="V115:W115" si="493">M115/I115</f>
        <v>#DIV/0!</v>
      </c>
      <c r="W115" s="97" t="e">
        <f t="shared" si="493"/>
        <v>#DIV/0!</v>
      </c>
      <c r="X115" s="97" t="e">
        <f t="shared" si="451"/>
        <v>#DIV/0!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102">
        <v>0</v>
      </c>
      <c r="BG115" s="95"/>
      <c r="BH115" s="95"/>
      <c r="BI115" s="95"/>
      <c r="BJ115" s="95"/>
      <c r="BK115" s="95"/>
      <c r="BL115" s="98"/>
      <c r="BM115" s="99"/>
      <c r="BN115" s="99"/>
      <c r="BO115" s="99"/>
      <c r="BP115" s="99"/>
    </row>
    <row r="116" spans="1:68" ht="15.75" customHeight="1">
      <c r="A116" s="88"/>
      <c r="B116" s="88"/>
      <c r="C116" s="89" t="s">
        <v>359</v>
      </c>
      <c r="D116" s="90" t="s">
        <v>360</v>
      </c>
      <c r="E116" s="193">
        <v>5296.54</v>
      </c>
      <c r="F116" s="165"/>
      <c r="G116" s="93">
        <f t="shared" si="398"/>
        <v>0</v>
      </c>
      <c r="H116" s="93">
        <f t="shared" si="399"/>
        <v>0</v>
      </c>
      <c r="I116" s="95"/>
      <c r="J116" s="95"/>
      <c r="K116" s="95"/>
      <c r="L116" s="94"/>
      <c r="M116" s="96">
        <f t="shared" ref="M116:O116" si="494">Y116+AB116+AE116+AH116+AK116+AN116+AQ116+AT116+AW116+AZ116+BC116+BF116</f>
        <v>0</v>
      </c>
      <c r="N116" s="96">
        <f t="shared" si="494"/>
        <v>0</v>
      </c>
      <c r="O116" s="96">
        <f t="shared" si="494"/>
        <v>0</v>
      </c>
      <c r="P116" s="96">
        <f t="shared" ref="P116:R116" si="495">IF(BI116=0,SUM(Y116+AB116+AE116+AH116+AK116+AN116+AQ116+AT116+AW116+AZ116+BC116+BF116),BI116)</f>
        <v>0</v>
      </c>
      <c r="Q116" s="96">
        <f t="shared" si="495"/>
        <v>0</v>
      </c>
      <c r="R116" s="96">
        <f t="shared" si="495"/>
        <v>0</v>
      </c>
      <c r="S116" s="137">
        <f t="shared" ref="S116:T116" si="496">I116-M116</f>
        <v>0</v>
      </c>
      <c r="T116" s="96">
        <f t="shared" si="496"/>
        <v>0</v>
      </c>
      <c r="U116" s="96">
        <f t="shared" si="492"/>
        <v>0</v>
      </c>
      <c r="V116" s="97" t="e">
        <f t="shared" ref="V116:W116" si="497">M116/I116</f>
        <v>#DIV/0!</v>
      </c>
      <c r="W116" s="97" t="e">
        <f t="shared" si="497"/>
        <v>#DIV/0!</v>
      </c>
      <c r="X116" s="97" t="e">
        <f t="shared" si="451"/>
        <v>#DIV/0!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8"/>
      <c r="BM116" s="99"/>
      <c r="BN116" s="99"/>
      <c r="BO116" s="99"/>
      <c r="BP116" s="99"/>
    </row>
    <row r="117" spans="1:68" ht="15.75" customHeight="1">
      <c r="A117" s="88"/>
      <c r="B117" s="88"/>
      <c r="C117" s="89"/>
      <c r="D117" s="90" t="s">
        <v>361</v>
      </c>
      <c r="E117" s="165"/>
      <c r="F117" s="165"/>
      <c r="G117" s="93"/>
      <c r="H117" s="93"/>
      <c r="I117" s="95"/>
      <c r="J117" s="95"/>
      <c r="K117" s="95"/>
      <c r="L117" s="94"/>
      <c r="M117" s="96">
        <f t="shared" ref="M117:O117" si="498">Y117+AB117+AE117+AH117+AK117+AN117+AQ117+AT117+AW117+AZ117+BC117+BF117</f>
        <v>0</v>
      </c>
      <c r="N117" s="96">
        <f t="shared" si="498"/>
        <v>0</v>
      </c>
      <c r="O117" s="96">
        <f t="shared" si="498"/>
        <v>0</v>
      </c>
      <c r="P117" s="96">
        <f t="shared" ref="P117:Q117" si="499">IF(BI117=0,SUM(Y117+AB117+AE117+AH117+AK117+AN117+AQ117+AT117+AW117+AZ117+BC117+BF117),BI117)</f>
        <v>0</v>
      </c>
      <c r="Q117" s="96">
        <f t="shared" si="499"/>
        <v>0</v>
      </c>
      <c r="R117" s="96"/>
      <c r="S117" s="96"/>
      <c r="T117" s="96"/>
      <c r="U117" s="96"/>
      <c r="V117" s="97"/>
      <c r="W117" s="97"/>
      <c r="X117" s="97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8"/>
      <c r="BM117" s="99"/>
      <c r="BN117" s="99"/>
      <c r="BO117" s="99"/>
      <c r="BP117" s="99"/>
    </row>
    <row r="118" spans="1:68" ht="15.75" customHeight="1">
      <c r="A118" s="88"/>
      <c r="B118" s="88"/>
      <c r="C118" s="89" t="s">
        <v>318</v>
      </c>
      <c r="D118" s="90" t="s">
        <v>362</v>
      </c>
      <c r="E118" s="165"/>
      <c r="F118" s="165"/>
      <c r="G118" s="93" t="e">
        <f>I118/E118</f>
        <v>#DIV/0!</v>
      </c>
      <c r="H118" s="93" t="e">
        <f t="shared" ref="H118:H127" si="500">M118/E118</f>
        <v>#DIV/0!</v>
      </c>
      <c r="I118" s="95"/>
      <c r="J118" s="95"/>
      <c r="K118" s="95"/>
      <c r="L118" s="94"/>
      <c r="M118" s="96">
        <f t="shared" ref="M118:O118" si="501">Y118+AB118+AE118+AH118+AK118+AN118+AQ118+AT118+AW118+AZ118+BC118+BF118</f>
        <v>0</v>
      </c>
      <c r="N118" s="96">
        <f t="shared" si="501"/>
        <v>0</v>
      </c>
      <c r="O118" s="96">
        <f t="shared" si="501"/>
        <v>0</v>
      </c>
      <c r="P118" s="96">
        <f t="shared" ref="P118:R118" si="502">IF(BI118=0,SUM(Y118+AB118+AE118+AH118+AK118+AN118+AQ118+AT118+AW118+AZ118+BC118+BF118),BI118)</f>
        <v>0</v>
      </c>
      <c r="Q118" s="96">
        <f t="shared" si="502"/>
        <v>0</v>
      </c>
      <c r="R118" s="96">
        <f t="shared" si="502"/>
        <v>0</v>
      </c>
      <c r="S118" s="96">
        <f t="shared" ref="S118:T118" si="503">I118-M118</f>
        <v>0</v>
      </c>
      <c r="T118" s="96">
        <f t="shared" si="503"/>
        <v>0</v>
      </c>
      <c r="U118" s="96">
        <f>L118-O118</f>
        <v>0</v>
      </c>
      <c r="V118" s="97" t="e">
        <f t="shared" ref="V118:W118" si="504">M118/I118</f>
        <v>#DIV/0!</v>
      </c>
      <c r="W118" s="97" t="e">
        <f t="shared" si="504"/>
        <v>#DIV/0!</v>
      </c>
      <c r="X118" s="97" t="e">
        <f t="shared" ref="X118:X127" si="505">O118/L118</f>
        <v>#DIV/0!</v>
      </c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8"/>
      <c r="BM118" s="99"/>
      <c r="BN118" s="99"/>
      <c r="BO118" s="99"/>
      <c r="BP118" s="99"/>
    </row>
    <row r="119" spans="1:68" ht="15.75" customHeight="1">
      <c r="A119" s="181"/>
      <c r="B119" s="181"/>
      <c r="C119" s="221"/>
      <c r="D119" s="223" t="s">
        <v>363</v>
      </c>
      <c r="E119" s="185">
        <f t="shared" ref="E119:G119" si="506">E120+E130+E136+E140</f>
        <v>152177.47999999998</v>
      </c>
      <c r="F119" s="185">
        <f t="shared" si="506"/>
        <v>1173964.47</v>
      </c>
      <c r="G119" s="224" t="e">
        <f t="shared" si="506"/>
        <v>#DIV/0!</v>
      </c>
      <c r="H119" s="222">
        <f t="shared" si="500"/>
        <v>0</v>
      </c>
      <c r="I119" s="185">
        <f t="shared" ref="I119:U119" si="507">I120+I130+I136+I140</f>
        <v>0</v>
      </c>
      <c r="J119" s="185">
        <f t="shared" si="507"/>
        <v>665873.97</v>
      </c>
      <c r="K119" s="185">
        <f t="shared" si="507"/>
        <v>0</v>
      </c>
      <c r="L119" s="185">
        <f t="shared" si="507"/>
        <v>0</v>
      </c>
      <c r="M119" s="185">
        <f t="shared" si="507"/>
        <v>0</v>
      </c>
      <c r="N119" s="185">
        <f t="shared" si="507"/>
        <v>0</v>
      </c>
      <c r="O119" s="185">
        <f t="shared" si="507"/>
        <v>0</v>
      </c>
      <c r="P119" s="185">
        <f t="shared" si="507"/>
        <v>0</v>
      </c>
      <c r="Q119" s="185">
        <f t="shared" si="507"/>
        <v>0</v>
      </c>
      <c r="R119" s="185">
        <f t="shared" si="507"/>
        <v>0</v>
      </c>
      <c r="S119" s="185">
        <f t="shared" si="507"/>
        <v>0</v>
      </c>
      <c r="T119" s="185">
        <f t="shared" si="507"/>
        <v>208866.28</v>
      </c>
      <c r="U119" s="185">
        <f t="shared" si="507"/>
        <v>0</v>
      </c>
      <c r="V119" s="188" t="e">
        <f t="shared" ref="V119:W119" si="508">M119/I119</f>
        <v>#DIV/0!</v>
      </c>
      <c r="W119" s="188">
        <f t="shared" si="508"/>
        <v>0</v>
      </c>
      <c r="X119" s="188" t="e">
        <f t="shared" si="505"/>
        <v>#DIV/0!</v>
      </c>
      <c r="Y119" s="185">
        <f t="shared" ref="Y119:BK119" si="509">Y120+Y130+Y136+Y140</f>
        <v>0</v>
      </c>
      <c r="Z119" s="185">
        <f t="shared" si="509"/>
        <v>0</v>
      </c>
      <c r="AA119" s="185">
        <f t="shared" si="509"/>
        <v>0</v>
      </c>
      <c r="AB119" s="185">
        <f t="shared" si="509"/>
        <v>0</v>
      </c>
      <c r="AC119" s="185">
        <f t="shared" si="509"/>
        <v>0</v>
      </c>
      <c r="AD119" s="185">
        <f t="shared" si="509"/>
        <v>0</v>
      </c>
      <c r="AE119" s="185">
        <f t="shared" si="509"/>
        <v>0</v>
      </c>
      <c r="AF119" s="185">
        <f t="shared" si="509"/>
        <v>0</v>
      </c>
      <c r="AG119" s="185">
        <f t="shared" si="509"/>
        <v>0</v>
      </c>
      <c r="AH119" s="185">
        <f t="shared" si="509"/>
        <v>0</v>
      </c>
      <c r="AI119" s="185">
        <f t="shared" si="509"/>
        <v>0</v>
      </c>
      <c r="AJ119" s="185">
        <f t="shared" si="509"/>
        <v>0</v>
      </c>
      <c r="AK119" s="185">
        <f t="shared" si="509"/>
        <v>0</v>
      </c>
      <c r="AL119" s="185">
        <f t="shared" si="509"/>
        <v>0</v>
      </c>
      <c r="AM119" s="185">
        <f t="shared" si="509"/>
        <v>0</v>
      </c>
      <c r="AN119" s="185">
        <f t="shared" si="509"/>
        <v>0</v>
      </c>
      <c r="AO119" s="185">
        <f t="shared" si="509"/>
        <v>0</v>
      </c>
      <c r="AP119" s="185">
        <f t="shared" si="509"/>
        <v>0</v>
      </c>
      <c r="AQ119" s="185">
        <f t="shared" si="509"/>
        <v>0</v>
      </c>
      <c r="AR119" s="185">
        <f t="shared" si="509"/>
        <v>0</v>
      </c>
      <c r="AS119" s="185">
        <f t="shared" si="509"/>
        <v>0</v>
      </c>
      <c r="AT119" s="185">
        <f t="shared" si="509"/>
        <v>0</v>
      </c>
      <c r="AU119" s="185">
        <f t="shared" si="509"/>
        <v>0</v>
      </c>
      <c r="AV119" s="185">
        <f t="shared" si="509"/>
        <v>0</v>
      </c>
      <c r="AW119" s="185">
        <f t="shared" si="509"/>
        <v>0</v>
      </c>
      <c r="AX119" s="185">
        <f t="shared" si="509"/>
        <v>0</v>
      </c>
      <c r="AY119" s="185">
        <f t="shared" si="509"/>
        <v>0</v>
      </c>
      <c r="AZ119" s="185">
        <f t="shared" si="509"/>
        <v>0</v>
      </c>
      <c r="BA119" s="185">
        <f t="shared" si="509"/>
        <v>0</v>
      </c>
      <c r="BB119" s="185">
        <f t="shared" si="509"/>
        <v>0</v>
      </c>
      <c r="BC119" s="185">
        <f t="shared" si="509"/>
        <v>0</v>
      </c>
      <c r="BD119" s="185">
        <f t="shared" si="509"/>
        <v>0</v>
      </c>
      <c r="BE119" s="185">
        <f t="shared" si="509"/>
        <v>0</v>
      </c>
      <c r="BF119" s="185">
        <f t="shared" si="509"/>
        <v>0</v>
      </c>
      <c r="BG119" s="185">
        <f t="shared" si="509"/>
        <v>0</v>
      </c>
      <c r="BH119" s="185">
        <f t="shared" si="509"/>
        <v>0</v>
      </c>
      <c r="BI119" s="185">
        <f t="shared" si="509"/>
        <v>0</v>
      </c>
      <c r="BJ119" s="185">
        <f t="shared" si="509"/>
        <v>0</v>
      </c>
      <c r="BK119" s="185">
        <f t="shared" si="509"/>
        <v>0</v>
      </c>
      <c r="BL119" s="225"/>
      <c r="BM119" s="226"/>
      <c r="BN119" s="226"/>
      <c r="BO119" s="226"/>
      <c r="BP119" s="226"/>
    </row>
    <row r="120" spans="1:68" ht="15.75" customHeight="1">
      <c r="A120" s="227"/>
      <c r="B120" s="227"/>
      <c r="C120" s="228"/>
      <c r="D120" s="229" t="s">
        <v>364</v>
      </c>
      <c r="E120" s="230">
        <f t="shared" ref="E120:F120" si="510">SUM(E121:E129)</f>
        <v>152177.47999999998</v>
      </c>
      <c r="F120" s="230">
        <f t="shared" si="510"/>
        <v>0</v>
      </c>
      <c r="G120" s="186">
        <f t="shared" ref="G120:G127" si="511">I120/E120</f>
        <v>0</v>
      </c>
      <c r="H120" s="186">
        <f t="shared" si="500"/>
        <v>0</v>
      </c>
      <c r="I120" s="230">
        <f t="shared" ref="I120:O120" si="512">SUM(I121:I129)</f>
        <v>0</v>
      </c>
      <c r="J120" s="230">
        <f t="shared" si="512"/>
        <v>457969.89</v>
      </c>
      <c r="K120" s="230">
        <f t="shared" si="512"/>
        <v>0</v>
      </c>
      <c r="L120" s="230">
        <f t="shared" si="512"/>
        <v>0</v>
      </c>
      <c r="M120" s="230">
        <f t="shared" si="512"/>
        <v>0</v>
      </c>
      <c r="N120" s="230">
        <f t="shared" si="512"/>
        <v>0</v>
      </c>
      <c r="O120" s="230">
        <f t="shared" si="512"/>
        <v>0</v>
      </c>
      <c r="P120" s="231">
        <f t="shared" ref="P120:R120" si="513">IF(BI120=0,SUM(Y120+AB120+AE120+AH120+AK120+AN120+AQ120+AT120+AW120+AZ120+BC120+BF120),BI120)</f>
        <v>0</v>
      </c>
      <c r="Q120" s="231">
        <f t="shared" si="513"/>
        <v>0</v>
      </c>
      <c r="R120" s="231">
        <f t="shared" si="513"/>
        <v>0</v>
      </c>
      <c r="S120" s="230">
        <f t="shared" ref="S120:U120" si="514">SUM(S121:S129)</f>
        <v>0</v>
      </c>
      <c r="T120" s="230">
        <f t="shared" si="514"/>
        <v>5199.4000000000005</v>
      </c>
      <c r="U120" s="230">
        <f t="shared" si="514"/>
        <v>0</v>
      </c>
      <c r="V120" s="187" t="e">
        <f t="shared" ref="V120:W120" si="515">M120/I120</f>
        <v>#DIV/0!</v>
      </c>
      <c r="W120" s="187">
        <f t="shared" si="515"/>
        <v>0</v>
      </c>
      <c r="X120" s="187" t="e">
        <f t="shared" si="505"/>
        <v>#DIV/0!</v>
      </c>
      <c r="Y120" s="230">
        <f t="shared" ref="Y120:BK120" si="516">SUM(Y121:Y129)</f>
        <v>0</v>
      </c>
      <c r="Z120" s="230">
        <f t="shared" si="516"/>
        <v>0</v>
      </c>
      <c r="AA120" s="230">
        <f t="shared" si="516"/>
        <v>0</v>
      </c>
      <c r="AB120" s="230">
        <f t="shared" si="516"/>
        <v>0</v>
      </c>
      <c r="AC120" s="230">
        <f t="shared" si="516"/>
        <v>0</v>
      </c>
      <c r="AD120" s="230">
        <f t="shared" si="516"/>
        <v>0</v>
      </c>
      <c r="AE120" s="230">
        <f t="shared" si="516"/>
        <v>0</v>
      </c>
      <c r="AF120" s="230">
        <f t="shared" si="516"/>
        <v>0</v>
      </c>
      <c r="AG120" s="230">
        <f t="shared" si="516"/>
        <v>0</v>
      </c>
      <c r="AH120" s="230">
        <f t="shared" si="516"/>
        <v>0</v>
      </c>
      <c r="AI120" s="230">
        <f t="shared" si="516"/>
        <v>0</v>
      </c>
      <c r="AJ120" s="230">
        <f t="shared" si="516"/>
        <v>0</v>
      </c>
      <c r="AK120" s="230">
        <f t="shared" si="516"/>
        <v>0</v>
      </c>
      <c r="AL120" s="230">
        <f t="shared" si="516"/>
        <v>0</v>
      </c>
      <c r="AM120" s="230">
        <f t="shared" si="516"/>
        <v>0</v>
      </c>
      <c r="AN120" s="230">
        <f t="shared" si="516"/>
        <v>0</v>
      </c>
      <c r="AO120" s="230">
        <f t="shared" si="516"/>
        <v>0</v>
      </c>
      <c r="AP120" s="230">
        <f t="shared" si="516"/>
        <v>0</v>
      </c>
      <c r="AQ120" s="230">
        <f t="shared" si="516"/>
        <v>0</v>
      </c>
      <c r="AR120" s="230">
        <f t="shared" si="516"/>
        <v>0</v>
      </c>
      <c r="AS120" s="230">
        <f t="shared" si="516"/>
        <v>0</v>
      </c>
      <c r="AT120" s="230">
        <f t="shared" si="516"/>
        <v>0</v>
      </c>
      <c r="AU120" s="230">
        <f t="shared" si="516"/>
        <v>0</v>
      </c>
      <c r="AV120" s="230">
        <f t="shared" si="516"/>
        <v>0</v>
      </c>
      <c r="AW120" s="230">
        <f t="shared" si="516"/>
        <v>0</v>
      </c>
      <c r="AX120" s="230">
        <f t="shared" si="516"/>
        <v>0</v>
      </c>
      <c r="AY120" s="230">
        <f t="shared" si="516"/>
        <v>0</v>
      </c>
      <c r="AZ120" s="230">
        <f t="shared" si="516"/>
        <v>0</v>
      </c>
      <c r="BA120" s="230">
        <f t="shared" si="516"/>
        <v>0</v>
      </c>
      <c r="BB120" s="230">
        <f t="shared" si="516"/>
        <v>0</v>
      </c>
      <c r="BC120" s="230">
        <f t="shared" si="516"/>
        <v>0</v>
      </c>
      <c r="BD120" s="230">
        <f t="shared" si="516"/>
        <v>0</v>
      </c>
      <c r="BE120" s="230">
        <f t="shared" si="516"/>
        <v>0</v>
      </c>
      <c r="BF120" s="230">
        <f t="shared" si="516"/>
        <v>0</v>
      </c>
      <c r="BG120" s="230">
        <f t="shared" si="516"/>
        <v>0</v>
      </c>
      <c r="BH120" s="230">
        <f t="shared" si="516"/>
        <v>0</v>
      </c>
      <c r="BI120" s="230">
        <f t="shared" si="516"/>
        <v>0</v>
      </c>
      <c r="BJ120" s="230">
        <f t="shared" si="516"/>
        <v>0</v>
      </c>
      <c r="BK120" s="230">
        <f t="shared" si="516"/>
        <v>0</v>
      </c>
      <c r="BL120" s="232"/>
      <c r="BM120" s="233"/>
      <c r="BN120" s="233"/>
      <c r="BO120" s="233"/>
      <c r="BP120" s="233"/>
    </row>
    <row r="121" spans="1:68" ht="15.75" customHeight="1">
      <c r="A121" s="110"/>
      <c r="B121" s="110"/>
      <c r="C121" s="89" t="s">
        <v>365</v>
      </c>
      <c r="D121" s="90" t="s">
        <v>143</v>
      </c>
      <c r="E121" s="193">
        <v>116482.68</v>
      </c>
      <c r="F121" s="165"/>
      <c r="G121" s="93">
        <f t="shared" si="511"/>
        <v>0</v>
      </c>
      <c r="H121" s="93">
        <f t="shared" si="500"/>
        <v>0</v>
      </c>
      <c r="I121" s="95"/>
      <c r="J121" s="95"/>
      <c r="K121" s="95"/>
      <c r="L121" s="95"/>
      <c r="M121" s="96">
        <f t="shared" ref="M121:O121" si="517">Y121+AB121+AE121+AH121+AK121+AN121+AQ121+AT121+AW121+AZ121+BC121+BF121</f>
        <v>0</v>
      </c>
      <c r="N121" s="96">
        <f t="shared" si="517"/>
        <v>0</v>
      </c>
      <c r="O121" s="96">
        <f t="shared" si="517"/>
        <v>0</v>
      </c>
      <c r="P121" s="96">
        <f t="shared" ref="P121:R121" si="518">IF(BI121=0,SUM(Y121+AB121+AE121+AH121+AK121+AN121+AQ121+AT121+AW121+AZ121+BC121+BF121),BI121)</f>
        <v>0</v>
      </c>
      <c r="Q121" s="96">
        <f t="shared" si="518"/>
        <v>0</v>
      </c>
      <c r="R121" s="96">
        <f t="shared" si="518"/>
        <v>0</v>
      </c>
      <c r="S121" s="96">
        <f t="shared" ref="S121:T121" si="519">I121-M121</f>
        <v>0</v>
      </c>
      <c r="T121" s="96">
        <f t="shared" si="519"/>
        <v>0</v>
      </c>
      <c r="U121" s="96">
        <f t="shared" ref="U121:U127" si="520">L121-O121</f>
        <v>0</v>
      </c>
      <c r="V121" s="93" t="e">
        <f t="shared" ref="V121:W121" si="521">M121/I121</f>
        <v>#DIV/0!</v>
      </c>
      <c r="W121" s="93" t="e">
        <f t="shared" si="521"/>
        <v>#DIV/0!</v>
      </c>
      <c r="X121" s="93" t="e">
        <f t="shared" si="505"/>
        <v>#DIV/0!</v>
      </c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118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8"/>
      <c r="BM121" s="99"/>
      <c r="BN121" s="99"/>
      <c r="BO121" s="99"/>
      <c r="BP121" s="99"/>
    </row>
    <row r="122" spans="1:68" ht="15.75" customHeight="1">
      <c r="A122" s="110"/>
      <c r="B122" s="110"/>
      <c r="C122" s="89" t="s">
        <v>318</v>
      </c>
      <c r="D122" s="90" t="s">
        <v>366</v>
      </c>
      <c r="E122" s="165"/>
      <c r="F122" s="165"/>
      <c r="G122" s="93" t="e">
        <f t="shared" si="511"/>
        <v>#DIV/0!</v>
      </c>
      <c r="H122" s="93" t="e">
        <f t="shared" si="500"/>
        <v>#DIV/0!</v>
      </c>
      <c r="I122" s="95"/>
      <c r="J122" s="95"/>
      <c r="K122" s="95"/>
      <c r="L122" s="95"/>
      <c r="M122" s="96">
        <f t="shared" ref="M122:O122" si="522">Y122+AB122+AE122+AH122+AK122+AN122+AQ122+AT122+AW122+AZ122+BC122+BF122</f>
        <v>0</v>
      </c>
      <c r="N122" s="96">
        <f t="shared" si="522"/>
        <v>0</v>
      </c>
      <c r="O122" s="96">
        <f t="shared" si="522"/>
        <v>0</v>
      </c>
      <c r="P122" s="96">
        <f t="shared" ref="P122:R122" si="523">IF(BI122=0,SUM(Y122+AB122+AE122+AH122+AK122+AN122+AQ122+AT122+AW122+AZ122+BC122+BF122),BI122)</f>
        <v>0</v>
      </c>
      <c r="Q122" s="96">
        <f t="shared" si="523"/>
        <v>0</v>
      </c>
      <c r="R122" s="96">
        <f t="shared" si="523"/>
        <v>0</v>
      </c>
      <c r="S122" s="96">
        <f t="shared" ref="S122:T122" si="524">I122-M122</f>
        <v>0</v>
      </c>
      <c r="T122" s="96">
        <f t="shared" si="524"/>
        <v>0</v>
      </c>
      <c r="U122" s="96">
        <f t="shared" si="520"/>
        <v>0</v>
      </c>
      <c r="V122" s="93" t="e">
        <f t="shared" ref="V122:W122" si="525">M122/I122</f>
        <v>#DIV/0!</v>
      </c>
      <c r="W122" s="93" t="e">
        <f t="shared" si="525"/>
        <v>#DIV/0!</v>
      </c>
      <c r="X122" s="93" t="e">
        <f t="shared" si="505"/>
        <v>#DIV/0!</v>
      </c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118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8"/>
      <c r="BM122" s="99"/>
      <c r="BN122" s="99"/>
      <c r="BO122" s="99"/>
      <c r="BP122" s="99"/>
    </row>
    <row r="123" spans="1:68" ht="15.75" customHeight="1">
      <c r="A123" s="110"/>
      <c r="B123" s="110"/>
      <c r="C123" s="89" t="s">
        <v>367</v>
      </c>
      <c r="D123" s="90" t="s">
        <v>368</v>
      </c>
      <c r="E123" s="165"/>
      <c r="F123" s="165"/>
      <c r="G123" s="93" t="e">
        <f t="shared" si="511"/>
        <v>#DIV/0!</v>
      </c>
      <c r="H123" s="93" t="e">
        <f t="shared" si="500"/>
        <v>#DIV/0!</v>
      </c>
      <c r="I123" s="95"/>
      <c r="J123" s="95"/>
      <c r="K123" s="95"/>
      <c r="L123" s="95"/>
      <c r="M123" s="96">
        <f t="shared" ref="M123:O123" si="526">Y123+AB123+AE123+AH123+AK123+AN123+AQ123+AT123+AW123+AZ123+BC123+BF123</f>
        <v>0</v>
      </c>
      <c r="N123" s="96">
        <f t="shared" si="526"/>
        <v>0</v>
      </c>
      <c r="O123" s="96">
        <f t="shared" si="526"/>
        <v>0</v>
      </c>
      <c r="P123" s="96">
        <f t="shared" ref="P123:R123" si="527">IF(BI123=0,SUM(Y123+AB123+AE123+AH123+AK123+AN123+AQ123+AT123+AW123+AZ123+BC123+BF123),BI123)</f>
        <v>0</v>
      </c>
      <c r="Q123" s="96">
        <f t="shared" si="527"/>
        <v>0</v>
      </c>
      <c r="R123" s="96">
        <f t="shared" si="527"/>
        <v>0</v>
      </c>
      <c r="S123" s="96">
        <f t="shared" ref="S123:T123" si="528">I123-M123</f>
        <v>0</v>
      </c>
      <c r="T123" s="96">
        <f t="shared" si="528"/>
        <v>0</v>
      </c>
      <c r="U123" s="96">
        <f t="shared" si="520"/>
        <v>0</v>
      </c>
      <c r="V123" s="93" t="e">
        <f t="shared" ref="V123:W123" si="529">M123/I123</f>
        <v>#DIV/0!</v>
      </c>
      <c r="W123" s="93" t="e">
        <f t="shared" si="529"/>
        <v>#DIV/0!</v>
      </c>
      <c r="X123" s="93" t="e">
        <f t="shared" si="505"/>
        <v>#DIV/0!</v>
      </c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118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8"/>
      <c r="BM123" s="99"/>
      <c r="BN123" s="99"/>
      <c r="BO123" s="99"/>
      <c r="BP123" s="99"/>
    </row>
    <row r="124" spans="1:68" ht="18" customHeight="1">
      <c r="A124" s="110"/>
      <c r="B124" s="110"/>
      <c r="C124" s="89" t="s">
        <v>161</v>
      </c>
      <c r="D124" s="90" t="s">
        <v>369</v>
      </c>
      <c r="E124" s="165"/>
      <c r="F124" s="165"/>
      <c r="G124" s="93" t="e">
        <f t="shared" si="511"/>
        <v>#DIV/0!</v>
      </c>
      <c r="H124" s="93" t="e">
        <f t="shared" si="500"/>
        <v>#DIV/0!</v>
      </c>
      <c r="I124" s="95"/>
      <c r="J124" s="95"/>
      <c r="K124" s="95"/>
      <c r="L124" s="95"/>
      <c r="M124" s="96">
        <f t="shared" ref="M124:O124" si="530">Y124+AB124+AE124+AH124+AK124+AN124+AQ124+AT124+AW124+AZ124+BC124+BF124</f>
        <v>0</v>
      </c>
      <c r="N124" s="96">
        <f t="shared" si="530"/>
        <v>0</v>
      </c>
      <c r="O124" s="96">
        <f t="shared" si="530"/>
        <v>0</v>
      </c>
      <c r="P124" s="96">
        <f t="shared" ref="P124:R124" si="531">IF(BI124=0,SUM(Y124+AB124+AE124+AH124+AK124+AN124+AQ124+AT124+AW124+AZ124+BC124+BF124),BI124)</f>
        <v>0</v>
      </c>
      <c r="Q124" s="96">
        <f t="shared" si="531"/>
        <v>0</v>
      </c>
      <c r="R124" s="96">
        <f t="shared" si="531"/>
        <v>0</v>
      </c>
      <c r="S124" s="96">
        <f t="shared" ref="S124:T124" si="532">I124-M124</f>
        <v>0</v>
      </c>
      <c r="T124" s="96">
        <f t="shared" si="532"/>
        <v>0</v>
      </c>
      <c r="U124" s="96">
        <f t="shared" si="520"/>
        <v>0</v>
      </c>
      <c r="V124" s="93" t="e">
        <f t="shared" ref="V124:W124" si="533">M124/I124</f>
        <v>#DIV/0!</v>
      </c>
      <c r="W124" s="93" t="e">
        <f t="shared" si="533"/>
        <v>#DIV/0!</v>
      </c>
      <c r="X124" s="93" t="e">
        <f t="shared" si="505"/>
        <v>#DIV/0!</v>
      </c>
      <c r="Y124" s="95"/>
      <c r="Z124" s="102">
        <v>0</v>
      </c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118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8"/>
      <c r="BM124" s="99"/>
      <c r="BN124" s="99"/>
      <c r="BO124" s="99"/>
      <c r="BP124" s="99"/>
    </row>
    <row r="125" spans="1:68" ht="15.75" customHeight="1">
      <c r="A125" s="110"/>
      <c r="B125" s="142" t="s">
        <v>370</v>
      </c>
      <c r="C125" s="89" t="s">
        <v>161</v>
      </c>
      <c r="D125" s="90" t="s">
        <v>371</v>
      </c>
      <c r="E125" s="165"/>
      <c r="F125" s="165"/>
      <c r="G125" s="93" t="e">
        <f t="shared" si="511"/>
        <v>#DIV/0!</v>
      </c>
      <c r="H125" s="93" t="e">
        <f t="shared" si="500"/>
        <v>#DIV/0!</v>
      </c>
      <c r="I125" s="95"/>
      <c r="J125" s="234">
        <f>2187.61+388.49+200+59.9+14.5+358.9+1990</f>
        <v>5199.4000000000005</v>
      </c>
      <c r="K125" s="116"/>
      <c r="L125" s="95"/>
      <c r="M125" s="96">
        <f t="shared" ref="M125:O125" si="534">Y125+AB125+AE125+AH125+AK125+AN125+AQ125+AT125+AW125+AZ125+BC125+BF125</f>
        <v>0</v>
      </c>
      <c r="N125" s="96">
        <f t="shared" si="534"/>
        <v>0</v>
      </c>
      <c r="O125" s="96">
        <f t="shared" si="534"/>
        <v>0</v>
      </c>
      <c r="P125" s="96">
        <f t="shared" ref="P125:R125" si="535">IF(BI125=0,SUM(Y125+AB125+AE125+AH125+AK125+AN125+AQ125+AT125+AW125+AZ125+BC125+BF125),BI125)</f>
        <v>0</v>
      </c>
      <c r="Q125" s="96">
        <f t="shared" si="535"/>
        <v>0</v>
      </c>
      <c r="R125" s="96">
        <f t="shared" si="535"/>
        <v>0</v>
      </c>
      <c r="S125" s="96">
        <f t="shared" ref="S125:T125" si="536">I125-M125</f>
        <v>0</v>
      </c>
      <c r="T125" s="96">
        <f t="shared" si="536"/>
        <v>5199.4000000000005</v>
      </c>
      <c r="U125" s="96">
        <f t="shared" si="520"/>
        <v>0</v>
      </c>
      <c r="V125" s="93" t="e">
        <f t="shared" ref="V125:W125" si="537">M125/I125</f>
        <v>#DIV/0!</v>
      </c>
      <c r="W125" s="93">
        <f t="shared" si="537"/>
        <v>0</v>
      </c>
      <c r="X125" s="93" t="e">
        <f t="shared" si="505"/>
        <v>#DIV/0!</v>
      </c>
      <c r="Y125" s="95"/>
      <c r="Z125" s="95"/>
      <c r="AA125" s="95"/>
      <c r="AB125" s="95"/>
      <c r="AC125" s="102">
        <v>0</v>
      </c>
      <c r="AD125" s="95"/>
      <c r="AE125" s="95"/>
      <c r="AF125" s="102">
        <v>0</v>
      </c>
      <c r="AG125" s="95"/>
      <c r="AH125" s="95"/>
      <c r="AI125" s="95"/>
      <c r="AJ125" s="95"/>
      <c r="AK125" s="95"/>
      <c r="AL125" s="102">
        <v>0</v>
      </c>
      <c r="AM125" s="95"/>
      <c r="AN125" s="95"/>
      <c r="AO125" s="95"/>
      <c r="AP125" s="95"/>
      <c r="AQ125" s="95"/>
      <c r="AR125" s="102">
        <v>0</v>
      </c>
      <c r="AS125" s="95"/>
      <c r="AT125" s="118"/>
      <c r="AU125" s="102">
        <v>0</v>
      </c>
      <c r="AV125" s="95"/>
      <c r="AW125" s="95"/>
      <c r="AX125" s="102">
        <v>0</v>
      </c>
      <c r="AY125" s="95"/>
      <c r="AZ125" s="95"/>
      <c r="BA125" s="102">
        <v>0</v>
      </c>
      <c r="BB125" s="95"/>
      <c r="BC125" s="95"/>
      <c r="BD125" s="95"/>
      <c r="BE125" s="95"/>
      <c r="BF125" s="95"/>
      <c r="BG125" s="102">
        <v>0</v>
      </c>
      <c r="BH125" s="95"/>
      <c r="BI125" s="95"/>
      <c r="BJ125" s="95"/>
      <c r="BK125" s="95"/>
      <c r="BL125" s="98"/>
      <c r="BM125" s="99"/>
      <c r="BN125" s="99"/>
      <c r="BO125" s="99"/>
      <c r="BP125" s="99"/>
    </row>
    <row r="126" spans="1:68" ht="15.75" customHeight="1">
      <c r="A126" s="110"/>
      <c r="B126" s="110"/>
      <c r="C126" s="89" t="s">
        <v>372</v>
      </c>
      <c r="D126" s="90" t="s">
        <v>373</v>
      </c>
      <c r="E126" s="193">
        <v>35694.800000000003</v>
      </c>
      <c r="F126" s="165"/>
      <c r="G126" s="93">
        <f t="shared" si="511"/>
        <v>0</v>
      </c>
      <c r="H126" s="93">
        <f t="shared" si="500"/>
        <v>0</v>
      </c>
      <c r="I126" s="95"/>
      <c r="J126" s="95"/>
      <c r="K126" s="95"/>
      <c r="L126" s="95"/>
      <c r="M126" s="96">
        <f t="shared" ref="M126:O126" si="538">Y126+AB126+AE126+AH126+AK126+AN126+AQ126+AT126+AW126+AZ126+BC126+BF126</f>
        <v>0</v>
      </c>
      <c r="N126" s="96">
        <f t="shared" si="538"/>
        <v>0</v>
      </c>
      <c r="O126" s="96">
        <f t="shared" si="538"/>
        <v>0</v>
      </c>
      <c r="P126" s="96">
        <f t="shared" ref="P126:R126" si="539">IF(BI126=0,SUM(Y126+AB126+AE126+AH126+AK126+AN126+AQ126+AT126+AW126+AZ126+BC126+BF126),BI126)</f>
        <v>0</v>
      </c>
      <c r="Q126" s="96">
        <f t="shared" si="539"/>
        <v>0</v>
      </c>
      <c r="R126" s="96">
        <f t="shared" si="539"/>
        <v>0</v>
      </c>
      <c r="S126" s="96">
        <f t="shared" ref="S126:T126" si="540">I126-M126</f>
        <v>0</v>
      </c>
      <c r="T126" s="96">
        <f t="shared" si="540"/>
        <v>0</v>
      </c>
      <c r="U126" s="96">
        <f t="shared" si="520"/>
        <v>0</v>
      </c>
      <c r="V126" s="93" t="e">
        <f t="shared" ref="V126:W126" si="541">M126/I126</f>
        <v>#DIV/0!</v>
      </c>
      <c r="W126" s="93" t="e">
        <f t="shared" si="541"/>
        <v>#DIV/0!</v>
      </c>
      <c r="X126" s="93" t="e">
        <f t="shared" si="505"/>
        <v>#DIV/0!</v>
      </c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118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8"/>
      <c r="BM126" s="99"/>
      <c r="BN126" s="99"/>
      <c r="BO126" s="99"/>
      <c r="BP126" s="99"/>
    </row>
    <row r="127" spans="1:68" ht="15.75" customHeight="1">
      <c r="A127" s="110"/>
      <c r="B127" s="135"/>
      <c r="C127" s="89" t="s">
        <v>374</v>
      </c>
      <c r="D127" s="140" t="s">
        <v>375</v>
      </c>
      <c r="E127" s="165"/>
      <c r="F127" s="165"/>
      <c r="G127" s="93" t="e">
        <f t="shared" si="511"/>
        <v>#DIV/0!</v>
      </c>
      <c r="H127" s="93" t="e">
        <f t="shared" si="500"/>
        <v>#DIV/0!</v>
      </c>
      <c r="I127" s="95"/>
      <c r="J127" s="95"/>
      <c r="K127" s="95"/>
      <c r="L127" s="95"/>
      <c r="M127" s="96">
        <f t="shared" ref="M127:O127" si="542">Y127+AB127+AE127+AH127+AK127+AN127+AQ127+AT127+AW127+AZ127+BC127+BF127</f>
        <v>0</v>
      </c>
      <c r="N127" s="96">
        <f t="shared" si="542"/>
        <v>0</v>
      </c>
      <c r="O127" s="96">
        <f t="shared" si="542"/>
        <v>0</v>
      </c>
      <c r="P127" s="96">
        <f t="shared" ref="P127:R127" si="543">IF(BI127=0,SUM(Y127+AB127+AE127+AH127+AK127+AN127+AQ127+AT127+AW127+AZ127+BC127+BF127),BI127)</f>
        <v>0</v>
      </c>
      <c r="Q127" s="96">
        <f t="shared" si="543"/>
        <v>0</v>
      </c>
      <c r="R127" s="96">
        <f t="shared" si="543"/>
        <v>0</v>
      </c>
      <c r="S127" s="96">
        <f t="shared" ref="S127:T127" si="544">I127-M127</f>
        <v>0</v>
      </c>
      <c r="T127" s="96">
        <f t="shared" si="544"/>
        <v>0</v>
      </c>
      <c r="U127" s="96">
        <f t="shared" si="520"/>
        <v>0</v>
      </c>
      <c r="V127" s="93" t="e">
        <f t="shared" ref="V127:W127" si="545">M127/I127</f>
        <v>#DIV/0!</v>
      </c>
      <c r="W127" s="93" t="e">
        <f t="shared" si="545"/>
        <v>#DIV/0!</v>
      </c>
      <c r="X127" s="93" t="e">
        <f t="shared" si="505"/>
        <v>#DIV/0!</v>
      </c>
      <c r="Y127" s="95"/>
      <c r="Z127" s="95"/>
      <c r="AA127" s="95"/>
      <c r="AB127" s="95"/>
      <c r="AC127" s="95"/>
      <c r="AD127" s="95"/>
      <c r="AE127" s="95"/>
      <c r="AF127" s="102">
        <v>0</v>
      </c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118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8"/>
      <c r="BM127" s="99"/>
      <c r="BN127" s="99"/>
      <c r="BO127" s="99"/>
      <c r="BP127" s="99"/>
    </row>
    <row r="128" spans="1:68" ht="15.75" customHeight="1">
      <c r="A128" s="110"/>
      <c r="B128" s="135" t="s">
        <v>376</v>
      </c>
      <c r="C128" s="89" t="s">
        <v>114</v>
      </c>
      <c r="D128" s="140" t="s">
        <v>377</v>
      </c>
      <c r="E128" s="165"/>
      <c r="F128" s="165"/>
      <c r="G128" s="93"/>
      <c r="H128" s="93"/>
      <c r="I128" s="95"/>
      <c r="J128" s="95">
        <v>452770.49</v>
      </c>
      <c r="K128" s="95"/>
      <c r="L128" s="144"/>
      <c r="M128" s="96"/>
      <c r="N128" s="96"/>
      <c r="O128" s="96"/>
      <c r="P128" s="96"/>
      <c r="Q128" s="96"/>
      <c r="R128" s="96"/>
      <c r="S128" s="96"/>
      <c r="T128" s="96"/>
      <c r="U128" s="96"/>
      <c r="V128" s="93"/>
      <c r="W128" s="93"/>
      <c r="X128" s="93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118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8"/>
      <c r="BM128" s="99"/>
      <c r="BN128" s="99"/>
      <c r="BO128" s="99"/>
      <c r="BP128" s="99"/>
    </row>
    <row r="129" spans="1:68" ht="15.75" customHeight="1">
      <c r="A129" s="110"/>
      <c r="B129" s="110"/>
      <c r="C129" s="89"/>
      <c r="D129" s="235" t="s">
        <v>378</v>
      </c>
      <c r="E129" s="165"/>
      <c r="F129" s="165">
        <v>0</v>
      </c>
      <c r="G129" s="93" t="e">
        <f t="shared" ref="G129:G136" si="546">I129/E129</f>
        <v>#DIV/0!</v>
      </c>
      <c r="H129" s="93" t="e">
        <f t="shared" ref="H129:H136" si="547">M129/E129</f>
        <v>#DIV/0!</v>
      </c>
      <c r="I129" s="95"/>
      <c r="J129" s="95"/>
      <c r="K129" s="95"/>
      <c r="L129" s="236"/>
      <c r="M129" s="96">
        <f t="shared" ref="M129:O129" si="548">Y129+AB129+AE129+AH129+AK129+AN129+AQ129+AT129+AW129+AZ129+BC129+BF129</f>
        <v>0</v>
      </c>
      <c r="N129" s="96">
        <f t="shared" si="548"/>
        <v>0</v>
      </c>
      <c r="O129" s="96">
        <f t="shared" si="548"/>
        <v>0</v>
      </c>
      <c r="P129" s="96">
        <f t="shared" ref="P129:R129" si="549">IF(BI129=0,SUM(Y129+AB129+AE129+AH129+AK129+AN129+AQ129+AT129+AW129+AZ129+BC129+BF129),BI129)</f>
        <v>0</v>
      </c>
      <c r="Q129" s="96">
        <f t="shared" si="549"/>
        <v>0</v>
      </c>
      <c r="R129" s="96">
        <f t="shared" si="549"/>
        <v>0</v>
      </c>
      <c r="S129" s="96">
        <f t="shared" ref="S129:T129" si="550">I129-M129</f>
        <v>0</v>
      </c>
      <c r="T129" s="96">
        <f t="shared" si="550"/>
        <v>0</v>
      </c>
      <c r="U129" s="96">
        <f>L129-O129</f>
        <v>0</v>
      </c>
      <c r="V129" s="93" t="e">
        <f t="shared" ref="V129:W129" si="551">M129/I129</f>
        <v>#DIV/0!</v>
      </c>
      <c r="W129" s="93" t="e">
        <f t="shared" si="551"/>
        <v>#DIV/0!</v>
      </c>
      <c r="X129" s="93" t="e">
        <f>O129/L129</f>
        <v>#DIV/0!</v>
      </c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118"/>
      <c r="AU129" s="95"/>
      <c r="AV129" s="95"/>
      <c r="AW129" s="95"/>
      <c r="AX129" s="95"/>
      <c r="AY129" s="95"/>
      <c r="AZ129" s="95"/>
      <c r="BA129" s="95"/>
      <c r="BB129" s="102">
        <v>0</v>
      </c>
      <c r="BC129" s="95"/>
      <c r="BD129" s="95"/>
      <c r="BE129" s="102">
        <v>0</v>
      </c>
      <c r="BF129" s="95"/>
      <c r="BG129" s="95"/>
      <c r="BH129" s="95"/>
      <c r="BI129" s="95"/>
      <c r="BJ129" s="95"/>
      <c r="BK129" s="95"/>
      <c r="BL129" s="98"/>
      <c r="BM129" s="99"/>
      <c r="BN129" s="99"/>
      <c r="BO129" s="99"/>
      <c r="BP129" s="99"/>
    </row>
    <row r="130" spans="1:68" ht="15.75" customHeight="1">
      <c r="A130" s="227"/>
      <c r="B130" s="227"/>
      <c r="C130" s="228"/>
      <c r="D130" s="229" t="s">
        <v>379</v>
      </c>
      <c r="E130" s="230">
        <f t="shared" ref="E130:F130" si="552">SUM(E131:E135)</f>
        <v>0</v>
      </c>
      <c r="F130" s="230">
        <f t="shared" si="552"/>
        <v>216000</v>
      </c>
      <c r="G130" s="186" t="e">
        <f t="shared" si="546"/>
        <v>#DIV/0!</v>
      </c>
      <c r="H130" s="186" t="e">
        <f t="shared" si="547"/>
        <v>#DIV/0!</v>
      </c>
      <c r="I130" s="230">
        <f t="shared" ref="I130:O130" si="553">SUM(I131:I135)</f>
        <v>0</v>
      </c>
      <c r="J130" s="230">
        <f t="shared" si="553"/>
        <v>0</v>
      </c>
      <c r="K130" s="230">
        <f t="shared" si="553"/>
        <v>0</v>
      </c>
      <c r="L130" s="230">
        <f t="shared" si="553"/>
        <v>0</v>
      </c>
      <c r="M130" s="230">
        <f t="shared" si="553"/>
        <v>0</v>
      </c>
      <c r="N130" s="237">
        <f t="shared" si="553"/>
        <v>0</v>
      </c>
      <c r="O130" s="237">
        <f t="shared" si="553"/>
        <v>0</v>
      </c>
      <c r="P130" s="237">
        <f t="shared" ref="P130:R130" si="554">IF(BI130=0,SUM(Y130+AB130+AE130+AH130+AK130+AN130+AQ130+AT130+AW130+AZ130+BC130+BF130),BI130)</f>
        <v>0</v>
      </c>
      <c r="Q130" s="237">
        <f t="shared" si="554"/>
        <v>0</v>
      </c>
      <c r="R130" s="237">
        <f t="shared" si="554"/>
        <v>0</v>
      </c>
      <c r="S130" s="237">
        <f t="shared" ref="S130:BK130" si="555">SUM(S131:S135)</f>
        <v>0</v>
      </c>
      <c r="T130" s="237">
        <f t="shared" si="555"/>
        <v>0</v>
      </c>
      <c r="U130" s="237">
        <f t="shared" si="555"/>
        <v>0</v>
      </c>
      <c r="V130" s="237" t="e">
        <f t="shared" si="555"/>
        <v>#DIV/0!</v>
      </c>
      <c r="W130" s="237" t="e">
        <f t="shared" si="555"/>
        <v>#DIV/0!</v>
      </c>
      <c r="X130" s="237" t="e">
        <f t="shared" si="555"/>
        <v>#DIV/0!</v>
      </c>
      <c r="Y130" s="230">
        <f t="shared" si="555"/>
        <v>0</v>
      </c>
      <c r="Z130" s="230">
        <f t="shared" si="555"/>
        <v>0</v>
      </c>
      <c r="AA130" s="230">
        <f t="shared" si="555"/>
        <v>0</v>
      </c>
      <c r="AB130" s="230">
        <f t="shared" si="555"/>
        <v>0</v>
      </c>
      <c r="AC130" s="230">
        <f t="shared" si="555"/>
        <v>0</v>
      </c>
      <c r="AD130" s="230">
        <f t="shared" si="555"/>
        <v>0</v>
      </c>
      <c r="AE130" s="230">
        <f t="shared" si="555"/>
        <v>0</v>
      </c>
      <c r="AF130" s="230">
        <f t="shared" si="555"/>
        <v>0</v>
      </c>
      <c r="AG130" s="230">
        <f t="shared" si="555"/>
        <v>0</v>
      </c>
      <c r="AH130" s="230">
        <f t="shared" si="555"/>
        <v>0</v>
      </c>
      <c r="AI130" s="230">
        <f t="shared" si="555"/>
        <v>0</v>
      </c>
      <c r="AJ130" s="230">
        <f t="shared" si="555"/>
        <v>0</v>
      </c>
      <c r="AK130" s="230">
        <f t="shared" si="555"/>
        <v>0</v>
      </c>
      <c r="AL130" s="230">
        <f t="shared" si="555"/>
        <v>0</v>
      </c>
      <c r="AM130" s="230">
        <f t="shared" si="555"/>
        <v>0</v>
      </c>
      <c r="AN130" s="230">
        <f t="shared" si="555"/>
        <v>0</v>
      </c>
      <c r="AO130" s="230">
        <f t="shared" si="555"/>
        <v>0</v>
      </c>
      <c r="AP130" s="230">
        <f t="shared" si="555"/>
        <v>0</v>
      </c>
      <c r="AQ130" s="230">
        <f t="shared" si="555"/>
        <v>0</v>
      </c>
      <c r="AR130" s="230">
        <f t="shared" si="555"/>
        <v>0</v>
      </c>
      <c r="AS130" s="230">
        <f t="shared" si="555"/>
        <v>0</v>
      </c>
      <c r="AT130" s="230">
        <f t="shared" si="555"/>
        <v>0</v>
      </c>
      <c r="AU130" s="230">
        <f t="shared" si="555"/>
        <v>0</v>
      </c>
      <c r="AV130" s="230">
        <f t="shared" si="555"/>
        <v>0</v>
      </c>
      <c r="AW130" s="230">
        <f t="shared" si="555"/>
        <v>0</v>
      </c>
      <c r="AX130" s="230">
        <f t="shared" si="555"/>
        <v>0</v>
      </c>
      <c r="AY130" s="230">
        <f t="shared" si="555"/>
        <v>0</v>
      </c>
      <c r="AZ130" s="230">
        <f t="shared" si="555"/>
        <v>0</v>
      </c>
      <c r="BA130" s="230">
        <f t="shared" si="555"/>
        <v>0</v>
      </c>
      <c r="BB130" s="230">
        <f t="shared" si="555"/>
        <v>0</v>
      </c>
      <c r="BC130" s="230">
        <f t="shared" si="555"/>
        <v>0</v>
      </c>
      <c r="BD130" s="230">
        <f t="shared" si="555"/>
        <v>0</v>
      </c>
      <c r="BE130" s="230">
        <f t="shared" si="555"/>
        <v>0</v>
      </c>
      <c r="BF130" s="230">
        <f t="shared" si="555"/>
        <v>0</v>
      </c>
      <c r="BG130" s="230">
        <f t="shared" si="555"/>
        <v>0</v>
      </c>
      <c r="BH130" s="230">
        <f t="shared" si="555"/>
        <v>0</v>
      </c>
      <c r="BI130" s="230">
        <f t="shared" si="555"/>
        <v>0</v>
      </c>
      <c r="BJ130" s="230">
        <f t="shared" si="555"/>
        <v>0</v>
      </c>
      <c r="BK130" s="230">
        <f t="shared" si="555"/>
        <v>0</v>
      </c>
      <c r="BL130" s="232"/>
      <c r="BM130" s="233"/>
      <c r="BN130" s="233"/>
      <c r="BO130" s="233"/>
      <c r="BP130" s="233"/>
    </row>
    <row r="131" spans="1:68" ht="15.75" customHeight="1">
      <c r="A131" s="110"/>
      <c r="B131" s="110"/>
      <c r="C131" s="89" t="s">
        <v>380</v>
      </c>
      <c r="D131" s="90" t="s">
        <v>381</v>
      </c>
      <c r="E131" s="165"/>
      <c r="F131" s="165">
        <v>216000</v>
      </c>
      <c r="G131" s="93" t="e">
        <f t="shared" si="546"/>
        <v>#DIV/0!</v>
      </c>
      <c r="H131" s="93" t="e">
        <f t="shared" si="547"/>
        <v>#DIV/0!</v>
      </c>
      <c r="I131" s="95"/>
      <c r="J131" s="95"/>
      <c r="K131" s="95"/>
      <c r="L131" s="95"/>
      <c r="M131" s="96">
        <f t="shared" ref="M131:O131" si="556">Y131+AB131+AE131+AH131+AK131+AN131+AQ131+AT131+AW131+AZ131+BC131+BF131</f>
        <v>0</v>
      </c>
      <c r="N131" s="96">
        <f t="shared" si="556"/>
        <v>0</v>
      </c>
      <c r="O131" s="96">
        <f t="shared" si="556"/>
        <v>0</v>
      </c>
      <c r="P131" s="96">
        <f t="shared" ref="P131:R131" si="557">IF(BI131=0,SUM(Y131+AB131+AE131+AH131+AK131+AN131+AQ131+AT131+AW131+AZ131+BC131+BF131),BI131)</f>
        <v>0</v>
      </c>
      <c r="Q131" s="96">
        <f t="shared" si="557"/>
        <v>0</v>
      </c>
      <c r="R131" s="96">
        <f t="shared" si="557"/>
        <v>0</v>
      </c>
      <c r="S131" s="96">
        <f t="shared" ref="S131:T131" si="558">I131-M131</f>
        <v>0</v>
      </c>
      <c r="T131" s="96">
        <f t="shared" si="558"/>
        <v>0</v>
      </c>
      <c r="U131" s="96">
        <f t="shared" ref="U131:U135" si="559">L131-O131</f>
        <v>0</v>
      </c>
      <c r="V131" s="97" t="e">
        <f t="shared" ref="V131:W131" si="560">M131/I131</f>
        <v>#DIV/0!</v>
      </c>
      <c r="W131" s="97" t="e">
        <f t="shared" si="560"/>
        <v>#DIV/0!</v>
      </c>
      <c r="X131" s="97" t="e">
        <f t="shared" ref="X131:X135" si="561">O131/L131</f>
        <v>#DIV/0!</v>
      </c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102">
        <v>0</v>
      </c>
      <c r="AK131" s="95"/>
      <c r="AL131" s="95"/>
      <c r="AM131" s="102">
        <v>0</v>
      </c>
      <c r="AN131" s="95"/>
      <c r="AO131" s="95"/>
      <c r="AP131" s="102">
        <v>0</v>
      </c>
      <c r="AQ131" s="95"/>
      <c r="AR131" s="95"/>
      <c r="AS131" s="95"/>
      <c r="AT131" s="118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8"/>
      <c r="BM131" s="99"/>
      <c r="BN131" s="99"/>
      <c r="BO131" s="99"/>
      <c r="BP131" s="99"/>
    </row>
    <row r="132" spans="1:68" ht="15.75" customHeight="1">
      <c r="A132" s="88"/>
      <c r="B132" s="88"/>
      <c r="C132" s="89" t="s">
        <v>380</v>
      </c>
      <c r="D132" s="90" t="s">
        <v>382</v>
      </c>
      <c r="E132" s="165"/>
      <c r="F132" s="165"/>
      <c r="G132" s="93" t="e">
        <f t="shared" si="546"/>
        <v>#DIV/0!</v>
      </c>
      <c r="H132" s="93" t="e">
        <f t="shared" si="547"/>
        <v>#DIV/0!</v>
      </c>
      <c r="I132" s="95"/>
      <c r="J132" s="95"/>
      <c r="K132" s="95"/>
      <c r="L132" s="82"/>
      <c r="M132" s="96">
        <f t="shared" ref="M132:O132" si="562">Y132+AB132+AE132+AH132+AK132+AN132+AQ132+AT132+AW132+AZ132+BC132+BF132</f>
        <v>0</v>
      </c>
      <c r="N132" s="96">
        <f t="shared" si="562"/>
        <v>0</v>
      </c>
      <c r="O132" s="96">
        <f t="shared" si="562"/>
        <v>0</v>
      </c>
      <c r="P132" s="96">
        <f t="shared" ref="P132:R132" si="563">IF(BI132=0,SUM(Y132+AB132+AE132+AH132+AK132+AN132+AQ132+AT132+AW132+AZ132+BC132+BF132),BI132)</f>
        <v>0</v>
      </c>
      <c r="Q132" s="96">
        <f t="shared" si="563"/>
        <v>0</v>
      </c>
      <c r="R132" s="96">
        <f t="shared" si="563"/>
        <v>0</v>
      </c>
      <c r="S132" s="96">
        <f t="shared" ref="S132:T132" si="564">I132-M132</f>
        <v>0</v>
      </c>
      <c r="T132" s="96">
        <f t="shared" si="564"/>
        <v>0</v>
      </c>
      <c r="U132" s="96">
        <f t="shared" si="559"/>
        <v>0</v>
      </c>
      <c r="V132" s="97" t="e">
        <f t="shared" ref="V132:W132" si="565">M132/I132</f>
        <v>#DIV/0!</v>
      </c>
      <c r="W132" s="97" t="e">
        <f t="shared" si="565"/>
        <v>#DIV/0!</v>
      </c>
      <c r="X132" s="97" t="e">
        <f t="shared" si="561"/>
        <v>#DIV/0!</v>
      </c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4"/>
      <c r="AJ132" s="95"/>
      <c r="AK132" s="95"/>
      <c r="AL132" s="94"/>
      <c r="AM132" s="95"/>
      <c r="AN132" s="95"/>
      <c r="AO132" s="94"/>
      <c r="AP132" s="94"/>
      <c r="AQ132" s="95"/>
      <c r="AR132" s="95"/>
      <c r="AS132" s="94"/>
      <c r="AT132" s="95"/>
      <c r="AU132" s="94"/>
      <c r="AV132" s="94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8"/>
      <c r="BM132" s="99"/>
      <c r="BN132" s="99"/>
      <c r="BO132" s="99"/>
      <c r="BP132" s="99"/>
    </row>
    <row r="133" spans="1:68" ht="15.75" customHeight="1">
      <c r="A133" s="88"/>
      <c r="B133" s="88"/>
      <c r="C133" s="89" t="s">
        <v>380</v>
      </c>
      <c r="D133" s="90" t="s">
        <v>383</v>
      </c>
      <c r="E133" s="165"/>
      <c r="F133" s="165"/>
      <c r="G133" s="93" t="e">
        <f t="shared" si="546"/>
        <v>#DIV/0!</v>
      </c>
      <c r="H133" s="93" t="e">
        <f t="shared" si="547"/>
        <v>#DIV/0!</v>
      </c>
      <c r="I133" s="95"/>
      <c r="J133" s="95"/>
      <c r="K133" s="95"/>
      <c r="L133" s="95"/>
      <c r="M133" s="96">
        <f t="shared" ref="M133:O133" si="566">Y133+AB133+AE133+AH133+AK133+AN133+AQ133+AT133+AW133+AZ133+BC133+BF133</f>
        <v>0</v>
      </c>
      <c r="N133" s="96">
        <f t="shared" si="566"/>
        <v>0</v>
      </c>
      <c r="O133" s="96">
        <f t="shared" si="566"/>
        <v>0</v>
      </c>
      <c r="P133" s="96">
        <f t="shared" ref="P133:R133" si="567">IF(BI133=0,SUM(Y133+AB133+AE133+AH133+AK133+AN133+AQ133+AT133+AW133+AZ133+BC133+BF133),BI133)</f>
        <v>0</v>
      </c>
      <c r="Q133" s="96">
        <f t="shared" si="567"/>
        <v>0</v>
      </c>
      <c r="R133" s="96">
        <f t="shared" si="567"/>
        <v>0</v>
      </c>
      <c r="S133" s="96">
        <f t="shared" ref="S133:T133" si="568">I133-M133</f>
        <v>0</v>
      </c>
      <c r="T133" s="96">
        <f t="shared" si="568"/>
        <v>0</v>
      </c>
      <c r="U133" s="96">
        <f t="shared" si="559"/>
        <v>0</v>
      </c>
      <c r="V133" s="97" t="e">
        <f t="shared" ref="V133:W133" si="569">M133/I133</f>
        <v>#DIV/0!</v>
      </c>
      <c r="W133" s="97" t="e">
        <f t="shared" si="569"/>
        <v>#DIV/0!</v>
      </c>
      <c r="X133" s="97" t="e">
        <f t="shared" si="561"/>
        <v>#DIV/0!</v>
      </c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4"/>
      <c r="AJ133" s="95"/>
      <c r="AK133" s="95"/>
      <c r="AL133" s="94"/>
      <c r="AM133" s="95"/>
      <c r="AN133" s="95"/>
      <c r="AO133" s="94"/>
      <c r="AP133" s="94"/>
      <c r="AQ133" s="95"/>
      <c r="AR133" s="95"/>
      <c r="AS133" s="94"/>
      <c r="AT133" s="95"/>
      <c r="AU133" s="94"/>
      <c r="AV133" s="94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8"/>
      <c r="BM133" s="99"/>
      <c r="BN133" s="99"/>
      <c r="BO133" s="99"/>
      <c r="BP133" s="99"/>
    </row>
    <row r="134" spans="1:68" ht="15.75" customHeight="1">
      <c r="A134" s="88"/>
      <c r="B134" s="88"/>
      <c r="C134" s="89" t="s">
        <v>380</v>
      </c>
      <c r="D134" s="90" t="s">
        <v>384</v>
      </c>
      <c r="E134" s="165"/>
      <c r="F134" s="165"/>
      <c r="G134" s="93" t="e">
        <f t="shared" si="546"/>
        <v>#DIV/0!</v>
      </c>
      <c r="H134" s="93" t="e">
        <f t="shared" si="547"/>
        <v>#DIV/0!</v>
      </c>
      <c r="I134" s="95"/>
      <c r="J134" s="95"/>
      <c r="K134" s="95"/>
      <c r="L134" s="95"/>
      <c r="M134" s="96">
        <f t="shared" ref="M134:O134" si="570">Y134+AB134+AE134+AH134+AK134+AN134+AQ134+AT134+AW134+AZ134+BC134+BF134</f>
        <v>0</v>
      </c>
      <c r="N134" s="96">
        <f t="shared" si="570"/>
        <v>0</v>
      </c>
      <c r="O134" s="96">
        <f t="shared" si="570"/>
        <v>0</v>
      </c>
      <c r="P134" s="96">
        <f t="shared" ref="P134:R134" si="571">IF(BI134=0,SUM(Y134+AB134+AE134+AH134+AK134+AN134+AQ134+AT134+AW134+AZ134+BC134+BF134),BI134)</f>
        <v>0</v>
      </c>
      <c r="Q134" s="96">
        <f t="shared" si="571"/>
        <v>0</v>
      </c>
      <c r="R134" s="96">
        <f t="shared" si="571"/>
        <v>0</v>
      </c>
      <c r="S134" s="96">
        <f t="shared" ref="S134:T134" si="572">I134-M134</f>
        <v>0</v>
      </c>
      <c r="T134" s="96">
        <f t="shared" si="572"/>
        <v>0</v>
      </c>
      <c r="U134" s="96">
        <f t="shared" si="559"/>
        <v>0</v>
      </c>
      <c r="V134" s="97" t="e">
        <f t="shared" ref="V134:W134" si="573">M134/I134</f>
        <v>#DIV/0!</v>
      </c>
      <c r="W134" s="97" t="e">
        <f t="shared" si="573"/>
        <v>#DIV/0!</v>
      </c>
      <c r="X134" s="97" t="e">
        <f t="shared" si="561"/>
        <v>#DIV/0!</v>
      </c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4"/>
      <c r="AJ134" s="95"/>
      <c r="AK134" s="95"/>
      <c r="AL134" s="94"/>
      <c r="AM134" s="95"/>
      <c r="AN134" s="95"/>
      <c r="AO134" s="94"/>
      <c r="AP134" s="94"/>
      <c r="AQ134" s="95"/>
      <c r="AR134" s="95"/>
      <c r="AS134" s="94"/>
      <c r="AT134" s="95"/>
      <c r="AU134" s="94"/>
      <c r="AV134" s="94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8"/>
      <c r="BM134" s="99"/>
      <c r="BN134" s="99"/>
      <c r="BO134" s="99"/>
      <c r="BP134" s="99"/>
    </row>
    <row r="135" spans="1:68" ht="15.75" customHeight="1">
      <c r="A135" s="88"/>
      <c r="B135" s="88"/>
      <c r="C135" s="89" t="s">
        <v>385</v>
      </c>
      <c r="D135" s="90" t="s">
        <v>386</v>
      </c>
      <c r="E135" s="165"/>
      <c r="F135" s="165"/>
      <c r="G135" s="93" t="e">
        <f t="shared" si="546"/>
        <v>#DIV/0!</v>
      </c>
      <c r="H135" s="93" t="e">
        <f t="shared" si="547"/>
        <v>#DIV/0!</v>
      </c>
      <c r="I135" s="95"/>
      <c r="J135" s="95"/>
      <c r="K135" s="95"/>
      <c r="L135" s="238"/>
      <c r="M135" s="96">
        <f t="shared" ref="M135:O135" si="574">Y135+AB135+AE135+AH135+AK135+AN135+AQ135+AT135+AW135+AZ135+BC135+BF135</f>
        <v>0</v>
      </c>
      <c r="N135" s="96">
        <f t="shared" si="574"/>
        <v>0</v>
      </c>
      <c r="O135" s="96">
        <f t="shared" si="574"/>
        <v>0</v>
      </c>
      <c r="P135" s="96">
        <f t="shared" ref="P135:R135" si="575">IF(BI135=0,SUM(Y135+AB135+AE135+AH135+AK135+AN135+AQ135+AT135+AW135+AZ135+BC135+BF135),BI135)</f>
        <v>0</v>
      </c>
      <c r="Q135" s="96">
        <f t="shared" si="575"/>
        <v>0</v>
      </c>
      <c r="R135" s="96">
        <f t="shared" si="575"/>
        <v>0</v>
      </c>
      <c r="S135" s="96">
        <f t="shared" ref="S135:T135" si="576">I135-M135</f>
        <v>0</v>
      </c>
      <c r="T135" s="96">
        <f t="shared" si="576"/>
        <v>0</v>
      </c>
      <c r="U135" s="96">
        <f t="shared" si="559"/>
        <v>0</v>
      </c>
      <c r="V135" s="97" t="e">
        <f t="shared" ref="V135:W135" si="577">M135/I135</f>
        <v>#DIV/0!</v>
      </c>
      <c r="W135" s="97" t="e">
        <f t="shared" si="577"/>
        <v>#DIV/0!</v>
      </c>
      <c r="X135" s="97" t="e">
        <f t="shared" si="561"/>
        <v>#DIV/0!</v>
      </c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8"/>
      <c r="BM135" s="99"/>
      <c r="BN135" s="99"/>
      <c r="BO135" s="99"/>
      <c r="BP135" s="99"/>
    </row>
    <row r="136" spans="1:68" ht="15.75" customHeight="1">
      <c r="A136" s="239"/>
      <c r="B136" s="239"/>
      <c r="C136" s="228"/>
      <c r="D136" s="240" t="s">
        <v>387</v>
      </c>
      <c r="E136" s="241">
        <f t="shared" ref="E136:F136" si="578">SUM(E137:E139)</f>
        <v>0</v>
      </c>
      <c r="F136" s="241">
        <f t="shared" si="578"/>
        <v>867964.47</v>
      </c>
      <c r="G136" s="186" t="e">
        <f t="shared" si="546"/>
        <v>#DIV/0!</v>
      </c>
      <c r="H136" s="186" t="e">
        <f t="shared" si="547"/>
        <v>#DIV/0!</v>
      </c>
      <c r="I136" s="241">
        <f t="shared" ref="I136:O136" si="579">SUM(I137:I139)</f>
        <v>0</v>
      </c>
      <c r="J136" s="241">
        <f t="shared" si="579"/>
        <v>203666.88</v>
      </c>
      <c r="K136" s="241">
        <f t="shared" si="579"/>
        <v>0</v>
      </c>
      <c r="L136" s="241">
        <f t="shared" si="579"/>
        <v>0</v>
      </c>
      <c r="M136" s="241">
        <f t="shared" si="579"/>
        <v>0</v>
      </c>
      <c r="N136" s="242">
        <f t="shared" si="579"/>
        <v>0</v>
      </c>
      <c r="O136" s="242">
        <f t="shared" si="579"/>
        <v>0</v>
      </c>
      <c r="P136" s="242">
        <f t="shared" ref="P136:R136" si="580">IF(BI136=0,SUM(Y136+AB136+AE136+AH136+AK136+AN136+AQ136+AT136+AW136+AZ136+BC136+BF136),BI136)</f>
        <v>0</v>
      </c>
      <c r="Q136" s="242">
        <f t="shared" si="580"/>
        <v>0</v>
      </c>
      <c r="R136" s="242">
        <f t="shared" si="580"/>
        <v>0</v>
      </c>
      <c r="S136" s="241">
        <f t="shared" ref="S136:BK136" si="581">SUM(S137:S139)</f>
        <v>0</v>
      </c>
      <c r="T136" s="185">
        <f t="shared" si="581"/>
        <v>203666.88</v>
      </c>
      <c r="U136" s="185">
        <f t="shared" si="581"/>
        <v>0</v>
      </c>
      <c r="V136" s="185" t="e">
        <f t="shared" si="581"/>
        <v>#DIV/0!</v>
      </c>
      <c r="W136" s="185" t="e">
        <f t="shared" si="581"/>
        <v>#DIV/0!</v>
      </c>
      <c r="X136" s="185" t="e">
        <f t="shared" si="581"/>
        <v>#DIV/0!</v>
      </c>
      <c r="Y136" s="241">
        <f t="shared" si="581"/>
        <v>0</v>
      </c>
      <c r="Z136" s="241">
        <f t="shared" si="581"/>
        <v>0</v>
      </c>
      <c r="AA136" s="241">
        <f t="shared" si="581"/>
        <v>0</v>
      </c>
      <c r="AB136" s="241">
        <f t="shared" si="581"/>
        <v>0</v>
      </c>
      <c r="AC136" s="241">
        <f t="shared" si="581"/>
        <v>0</v>
      </c>
      <c r="AD136" s="241">
        <f t="shared" si="581"/>
        <v>0</v>
      </c>
      <c r="AE136" s="241">
        <f t="shared" si="581"/>
        <v>0</v>
      </c>
      <c r="AF136" s="241">
        <f t="shared" si="581"/>
        <v>0</v>
      </c>
      <c r="AG136" s="241">
        <f t="shared" si="581"/>
        <v>0</v>
      </c>
      <c r="AH136" s="241">
        <f t="shared" si="581"/>
        <v>0</v>
      </c>
      <c r="AI136" s="241">
        <f t="shared" si="581"/>
        <v>0</v>
      </c>
      <c r="AJ136" s="241">
        <f t="shared" si="581"/>
        <v>0</v>
      </c>
      <c r="AK136" s="241">
        <f t="shared" si="581"/>
        <v>0</v>
      </c>
      <c r="AL136" s="241">
        <f t="shared" si="581"/>
        <v>0</v>
      </c>
      <c r="AM136" s="241">
        <f t="shared" si="581"/>
        <v>0</v>
      </c>
      <c r="AN136" s="241">
        <f t="shared" si="581"/>
        <v>0</v>
      </c>
      <c r="AO136" s="241">
        <f t="shared" si="581"/>
        <v>0</v>
      </c>
      <c r="AP136" s="241">
        <f t="shared" si="581"/>
        <v>0</v>
      </c>
      <c r="AQ136" s="241">
        <f t="shared" si="581"/>
        <v>0</v>
      </c>
      <c r="AR136" s="241">
        <f t="shared" si="581"/>
        <v>0</v>
      </c>
      <c r="AS136" s="241">
        <f t="shared" si="581"/>
        <v>0</v>
      </c>
      <c r="AT136" s="241">
        <f t="shared" si="581"/>
        <v>0</v>
      </c>
      <c r="AU136" s="241">
        <f t="shared" si="581"/>
        <v>0</v>
      </c>
      <c r="AV136" s="241">
        <f t="shared" si="581"/>
        <v>0</v>
      </c>
      <c r="AW136" s="241">
        <f t="shared" si="581"/>
        <v>0</v>
      </c>
      <c r="AX136" s="241">
        <f t="shared" si="581"/>
        <v>0</v>
      </c>
      <c r="AY136" s="241">
        <f t="shared" si="581"/>
        <v>0</v>
      </c>
      <c r="AZ136" s="241">
        <f t="shared" si="581"/>
        <v>0</v>
      </c>
      <c r="BA136" s="241">
        <f t="shared" si="581"/>
        <v>0</v>
      </c>
      <c r="BB136" s="241">
        <f t="shared" si="581"/>
        <v>0</v>
      </c>
      <c r="BC136" s="241">
        <f t="shared" si="581"/>
        <v>0</v>
      </c>
      <c r="BD136" s="241">
        <f t="shared" si="581"/>
        <v>0</v>
      </c>
      <c r="BE136" s="241">
        <f t="shared" si="581"/>
        <v>0</v>
      </c>
      <c r="BF136" s="241">
        <f t="shared" si="581"/>
        <v>0</v>
      </c>
      <c r="BG136" s="241">
        <f t="shared" si="581"/>
        <v>0</v>
      </c>
      <c r="BH136" s="241">
        <f t="shared" si="581"/>
        <v>0</v>
      </c>
      <c r="BI136" s="241">
        <f t="shared" si="581"/>
        <v>0</v>
      </c>
      <c r="BJ136" s="241">
        <f t="shared" si="581"/>
        <v>0</v>
      </c>
      <c r="BK136" s="241">
        <f t="shared" si="581"/>
        <v>0</v>
      </c>
      <c r="BL136" s="232"/>
      <c r="BM136" s="233"/>
      <c r="BN136" s="233"/>
      <c r="BO136" s="233"/>
      <c r="BP136" s="233"/>
    </row>
    <row r="137" spans="1:68" ht="15.75" customHeight="1">
      <c r="A137" s="88"/>
      <c r="B137" s="205" t="s">
        <v>206</v>
      </c>
      <c r="C137" s="100" t="s">
        <v>388</v>
      </c>
      <c r="D137" s="90" t="s">
        <v>138</v>
      </c>
      <c r="E137" s="91">
        <v>0</v>
      </c>
      <c r="F137" s="194"/>
      <c r="G137" s="93" t="e">
        <f t="shared" ref="G137:G138" si="582">I137/#REF!</f>
        <v>#REF!</v>
      </c>
      <c r="H137" s="93" t="e">
        <f t="shared" ref="H137:H138" si="583">M137/#REF!</f>
        <v>#REF!</v>
      </c>
      <c r="I137" s="95"/>
      <c r="J137" s="95">
        <v>193192.78</v>
      </c>
      <c r="K137" s="95"/>
      <c r="L137" s="95"/>
      <c r="M137" s="96">
        <f t="shared" ref="M137:O137" si="584">Y137+AB137+AE137+AH137+AK137+AN137+AQ137+AT137+AW137+AZ137+BC137+BF137</f>
        <v>0</v>
      </c>
      <c r="N137" s="96">
        <f t="shared" si="584"/>
        <v>0</v>
      </c>
      <c r="O137" s="96">
        <f t="shared" si="584"/>
        <v>0</v>
      </c>
      <c r="P137" s="96">
        <f t="shared" ref="P137:R137" si="585">IF(BI137=0,SUM(Y137+AB137+AE137+AH137+AK137+AN137+AQ137+AT137+AW137+AZ137+BC137+BF137),BI137)</f>
        <v>0</v>
      </c>
      <c r="Q137" s="96">
        <f t="shared" si="585"/>
        <v>0</v>
      </c>
      <c r="R137" s="96">
        <f t="shared" si="585"/>
        <v>0</v>
      </c>
      <c r="S137" s="96">
        <f t="shared" ref="S137:T137" si="586">I137-M137</f>
        <v>0</v>
      </c>
      <c r="T137" s="96">
        <f t="shared" si="586"/>
        <v>193192.78</v>
      </c>
      <c r="U137" s="96">
        <f t="shared" ref="U137:U139" si="587">L137-O137</f>
        <v>0</v>
      </c>
      <c r="V137" s="97" t="e">
        <f t="shared" ref="V137:W137" si="588">M137/I137</f>
        <v>#DIV/0!</v>
      </c>
      <c r="W137" s="97">
        <f t="shared" si="588"/>
        <v>0</v>
      </c>
      <c r="X137" s="97" t="e">
        <f t="shared" ref="X137:X139" si="589">O137/L137</f>
        <v>#DIV/0!</v>
      </c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8"/>
      <c r="BM137" s="99"/>
      <c r="BN137" s="99"/>
      <c r="BO137" s="99"/>
      <c r="BP137" s="99"/>
    </row>
    <row r="138" spans="1:68" ht="15.75" customHeight="1">
      <c r="A138" s="88"/>
      <c r="B138" s="205"/>
      <c r="C138" s="100" t="s">
        <v>388</v>
      </c>
      <c r="D138" s="121" t="s">
        <v>139</v>
      </c>
      <c r="E138" s="91"/>
      <c r="F138" s="194">
        <v>400000</v>
      </c>
      <c r="G138" s="93" t="e">
        <f t="shared" si="582"/>
        <v>#REF!</v>
      </c>
      <c r="H138" s="93" t="e">
        <f t="shared" si="583"/>
        <v>#REF!</v>
      </c>
      <c r="I138" s="118"/>
      <c r="J138" s="95"/>
      <c r="K138" s="95"/>
      <c r="L138" s="201"/>
      <c r="M138" s="96">
        <f t="shared" ref="M138:O138" si="590">Y138+AB138+AE138+AH138+AK138+AN138+AQ138+AT138+AW138+AZ138+BC138+BF138</f>
        <v>0</v>
      </c>
      <c r="N138" s="96">
        <f t="shared" si="590"/>
        <v>0</v>
      </c>
      <c r="O138" s="96">
        <f t="shared" si="590"/>
        <v>0</v>
      </c>
      <c r="P138" s="96">
        <f t="shared" ref="P138:R138" si="591">IF(BI138=0,SUM(Y138+AB138+AE138+AH138+AK138+AN138+AQ138+AT138+AW138+AZ138+BC138+BF138),BI138)</f>
        <v>0</v>
      </c>
      <c r="Q138" s="96">
        <f t="shared" si="591"/>
        <v>0</v>
      </c>
      <c r="R138" s="96">
        <f t="shared" si="591"/>
        <v>0</v>
      </c>
      <c r="S138" s="96">
        <f t="shared" ref="S138:T138" si="592">I138-M138</f>
        <v>0</v>
      </c>
      <c r="T138" s="96">
        <f t="shared" si="592"/>
        <v>0</v>
      </c>
      <c r="U138" s="96">
        <f t="shared" si="587"/>
        <v>0</v>
      </c>
      <c r="V138" s="97" t="e">
        <f t="shared" ref="V138:W138" si="593">M138/I138</f>
        <v>#DIV/0!</v>
      </c>
      <c r="W138" s="97" t="e">
        <f t="shared" si="593"/>
        <v>#DIV/0!</v>
      </c>
      <c r="X138" s="97" t="e">
        <f t="shared" si="589"/>
        <v>#DIV/0!</v>
      </c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8"/>
      <c r="BM138" s="99"/>
      <c r="BN138" s="99"/>
      <c r="BO138" s="99"/>
      <c r="BP138" s="99"/>
    </row>
    <row r="139" spans="1:68" ht="15.75" customHeight="1">
      <c r="A139" s="88"/>
      <c r="B139" s="205" t="s">
        <v>389</v>
      </c>
      <c r="C139" s="89"/>
      <c r="D139" s="121" t="s">
        <v>139</v>
      </c>
      <c r="E139" s="165"/>
      <c r="F139" s="165">
        <v>467964.47</v>
      </c>
      <c r="G139" s="93" t="e">
        <f t="shared" ref="G139:G143" si="594">I139/E139</f>
        <v>#DIV/0!</v>
      </c>
      <c r="H139" s="93" t="e">
        <f t="shared" ref="H139:H143" si="595">M139/E139</f>
        <v>#DIV/0!</v>
      </c>
      <c r="I139" s="95"/>
      <c r="J139" s="95">
        <v>10474.1</v>
      </c>
      <c r="K139" s="95"/>
      <c r="L139" s="243"/>
      <c r="M139" s="96">
        <f t="shared" ref="M139:O139" si="596">Y139+AB139+AE139+AH139+AK139+AN139+AQ139+AT139+AW139+AZ139+BC139+BF139</f>
        <v>0</v>
      </c>
      <c r="N139" s="96">
        <f t="shared" si="596"/>
        <v>0</v>
      </c>
      <c r="O139" s="96">
        <f t="shared" si="596"/>
        <v>0</v>
      </c>
      <c r="P139" s="96">
        <f t="shared" ref="P139:R139" si="597">IF(BI139=0,SUM(Y139+AB139+AE139+AH139+AK139+AN139+AQ139+AT139+AW139+AZ139+BC139+BF139),BI139)</f>
        <v>0</v>
      </c>
      <c r="Q139" s="96">
        <f t="shared" si="597"/>
        <v>0</v>
      </c>
      <c r="R139" s="96">
        <f t="shared" si="597"/>
        <v>0</v>
      </c>
      <c r="S139" s="96">
        <f t="shared" ref="S139:T139" si="598">I139-M139</f>
        <v>0</v>
      </c>
      <c r="T139" s="96">
        <f t="shared" si="598"/>
        <v>10474.1</v>
      </c>
      <c r="U139" s="96">
        <f t="shared" si="587"/>
        <v>0</v>
      </c>
      <c r="V139" s="97" t="e">
        <f t="shared" ref="V139:W139" si="599">M139/I139</f>
        <v>#DIV/0!</v>
      </c>
      <c r="W139" s="97">
        <f t="shared" si="599"/>
        <v>0</v>
      </c>
      <c r="X139" s="97" t="e">
        <f t="shared" si="589"/>
        <v>#DIV/0!</v>
      </c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8"/>
      <c r="BM139" s="99"/>
      <c r="BN139" s="99"/>
      <c r="BO139" s="99"/>
      <c r="BP139" s="99"/>
    </row>
    <row r="140" spans="1:68" ht="15.75" customHeight="1">
      <c r="A140" s="239"/>
      <c r="B140" s="239"/>
      <c r="C140" s="228"/>
      <c r="D140" s="240" t="s">
        <v>390</v>
      </c>
      <c r="E140" s="241">
        <f t="shared" ref="E140:F140" si="600">SUM(E141:E143)</f>
        <v>0</v>
      </c>
      <c r="F140" s="241">
        <f t="shared" si="600"/>
        <v>90000</v>
      </c>
      <c r="G140" s="186" t="e">
        <f t="shared" si="594"/>
        <v>#DIV/0!</v>
      </c>
      <c r="H140" s="186" t="e">
        <f t="shared" si="595"/>
        <v>#DIV/0!</v>
      </c>
      <c r="I140" s="241">
        <f>SUM(I141:I143)</f>
        <v>0</v>
      </c>
      <c r="J140" s="241">
        <f t="shared" ref="J140:K140" si="601">SUM(J141:J144)</f>
        <v>4237.2</v>
      </c>
      <c r="K140" s="241">
        <f t="shared" si="601"/>
        <v>0</v>
      </c>
      <c r="L140" s="241">
        <f t="shared" ref="L140:O140" si="602">SUM(L141:L143)</f>
        <v>0</v>
      </c>
      <c r="M140" s="241">
        <f t="shared" si="602"/>
        <v>0</v>
      </c>
      <c r="N140" s="242">
        <f t="shared" si="602"/>
        <v>0</v>
      </c>
      <c r="O140" s="242">
        <f t="shared" si="602"/>
        <v>0</v>
      </c>
      <c r="P140" s="242">
        <f t="shared" ref="P140:R140" si="603">IF(BI140=0,SUM(Y140+AB140+AE140+AH140+AK140+AN140+AQ140+AT140+AW140+AZ140+BC140+BF140),BI140)</f>
        <v>0</v>
      </c>
      <c r="Q140" s="242">
        <f t="shared" si="603"/>
        <v>0</v>
      </c>
      <c r="R140" s="242">
        <f t="shared" si="603"/>
        <v>0</v>
      </c>
      <c r="S140" s="241">
        <f t="shared" ref="S140:BK140" si="604">SUM(S141:S143)</f>
        <v>0</v>
      </c>
      <c r="T140" s="185">
        <f t="shared" si="604"/>
        <v>0</v>
      </c>
      <c r="U140" s="185">
        <f t="shared" si="604"/>
        <v>0</v>
      </c>
      <c r="V140" s="185" t="e">
        <f t="shared" si="604"/>
        <v>#DIV/0!</v>
      </c>
      <c r="W140" s="185" t="e">
        <f t="shared" si="604"/>
        <v>#DIV/0!</v>
      </c>
      <c r="X140" s="185" t="e">
        <f t="shared" si="604"/>
        <v>#DIV/0!</v>
      </c>
      <c r="Y140" s="241">
        <f t="shared" si="604"/>
        <v>0</v>
      </c>
      <c r="Z140" s="241">
        <f t="shared" si="604"/>
        <v>0</v>
      </c>
      <c r="AA140" s="241">
        <f t="shared" si="604"/>
        <v>0</v>
      </c>
      <c r="AB140" s="241">
        <f t="shared" si="604"/>
        <v>0</v>
      </c>
      <c r="AC140" s="241">
        <f t="shared" si="604"/>
        <v>0</v>
      </c>
      <c r="AD140" s="241">
        <f t="shared" si="604"/>
        <v>0</v>
      </c>
      <c r="AE140" s="241">
        <f t="shared" si="604"/>
        <v>0</v>
      </c>
      <c r="AF140" s="241">
        <f t="shared" si="604"/>
        <v>0</v>
      </c>
      <c r="AG140" s="241">
        <f t="shared" si="604"/>
        <v>0</v>
      </c>
      <c r="AH140" s="241">
        <f t="shared" si="604"/>
        <v>0</v>
      </c>
      <c r="AI140" s="241">
        <f t="shared" si="604"/>
        <v>0</v>
      </c>
      <c r="AJ140" s="241">
        <f t="shared" si="604"/>
        <v>0</v>
      </c>
      <c r="AK140" s="241">
        <f t="shared" si="604"/>
        <v>0</v>
      </c>
      <c r="AL140" s="241">
        <f t="shared" si="604"/>
        <v>0</v>
      </c>
      <c r="AM140" s="241">
        <f t="shared" si="604"/>
        <v>0</v>
      </c>
      <c r="AN140" s="241">
        <f t="shared" si="604"/>
        <v>0</v>
      </c>
      <c r="AO140" s="241">
        <f t="shared" si="604"/>
        <v>0</v>
      </c>
      <c r="AP140" s="241">
        <f t="shared" si="604"/>
        <v>0</v>
      </c>
      <c r="AQ140" s="241">
        <f t="shared" si="604"/>
        <v>0</v>
      </c>
      <c r="AR140" s="241">
        <f t="shared" si="604"/>
        <v>0</v>
      </c>
      <c r="AS140" s="241">
        <f t="shared" si="604"/>
        <v>0</v>
      </c>
      <c r="AT140" s="241">
        <f t="shared" si="604"/>
        <v>0</v>
      </c>
      <c r="AU140" s="241">
        <f t="shared" si="604"/>
        <v>0</v>
      </c>
      <c r="AV140" s="241">
        <f t="shared" si="604"/>
        <v>0</v>
      </c>
      <c r="AW140" s="241">
        <f t="shared" si="604"/>
        <v>0</v>
      </c>
      <c r="AX140" s="241">
        <f t="shared" si="604"/>
        <v>0</v>
      </c>
      <c r="AY140" s="241">
        <f t="shared" si="604"/>
        <v>0</v>
      </c>
      <c r="AZ140" s="241">
        <f t="shared" si="604"/>
        <v>0</v>
      </c>
      <c r="BA140" s="241">
        <f t="shared" si="604"/>
        <v>0</v>
      </c>
      <c r="BB140" s="241">
        <f t="shared" si="604"/>
        <v>0</v>
      </c>
      <c r="BC140" s="241">
        <f t="shared" si="604"/>
        <v>0</v>
      </c>
      <c r="BD140" s="241">
        <f t="shared" si="604"/>
        <v>0</v>
      </c>
      <c r="BE140" s="241">
        <f t="shared" si="604"/>
        <v>0</v>
      </c>
      <c r="BF140" s="241">
        <f t="shared" si="604"/>
        <v>0</v>
      </c>
      <c r="BG140" s="241">
        <f t="shared" si="604"/>
        <v>0</v>
      </c>
      <c r="BH140" s="241">
        <f t="shared" si="604"/>
        <v>0</v>
      </c>
      <c r="BI140" s="241">
        <f t="shared" si="604"/>
        <v>0</v>
      </c>
      <c r="BJ140" s="241">
        <f t="shared" si="604"/>
        <v>0</v>
      </c>
      <c r="BK140" s="241">
        <f t="shared" si="604"/>
        <v>0</v>
      </c>
      <c r="BL140" s="232"/>
      <c r="BM140" s="233"/>
      <c r="BN140" s="233"/>
      <c r="BO140" s="233"/>
      <c r="BP140" s="233"/>
    </row>
    <row r="141" spans="1:68" ht="15.75" customHeight="1">
      <c r="A141" s="88"/>
      <c r="B141" s="88"/>
      <c r="C141" s="89" t="s">
        <v>388</v>
      </c>
      <c r="D141" s="121" t="s">
        <v>391</v>
      </c>
      <c r="E141" s="165"/>
      <c r="F141" s="146">
        <v>90000</v>
      </c>
      <c r="G141" s="93" t="e">
        <f t="shared" si="594"/>
        <v>#DIV/0!</v>
      </c>
      <c r="H141" s="93" t="e">
        <f t="shared" si="595"/>
        <v>#DIV/0!</v>
      </c>
      <c r="I141" s="95"/>
      <c r="J141" s="95"/>
      <c r="K141" s="95"/>
      <c r="L141" s="201"/>
      <c r="M141" s="96">
        <f t="shared" ref="M141:O141" si="605">Y141+AB141+AE141+AH141+AK141+AN141+AQ141+AT141+AW141+AZ141+BC141+BF141</f>
        <v>0</v>
      </c>
      <c r="N141" s="96">
        <f t="shared" si="605"/>
        <v>0</v>
      </c>
      <c r="O141" s="96">
        <f t="shared" si="605"/>
        <v>0</v>
      </c>
      <c r="P141" s="96">
        <f t="shared" ref="P141:R141" si="606">IF(BI141=0,SUM(Y141+AB141+AE141+AH141+AK141+AN141+AQ141+AT141+AW141+AZ141+BC141+BF141),BI141)</f>
        <v>0</v>
      </c>
      <c r="Q141" s="96">
        <f t="shared" si="606"/>
        <v>0</v>
      </c>
      <c r="R141" s="96">
        <f t="shared" si="606"/>
        <v>0</v>
      </c>
      <c r="S141" s="96">
        <f t="shared" ref="S141:T141" si="607">I141-M141</f>
        <v>0</v>
      </c>
      <c r="T141" s="96">
        <f t="shared" si="607"/>
        <v>0</v>
      </c>
      <c r="U141" s="96">
        <f t="shared" ref="U141:U143" si="608">L141-O141</f>
        <v>0</v>
      </c>
      <c r="V141" s="97" t="e">
        <f t="shared" ref="V141:W141" si="609">M141/I141</f>
        <v>#DIV/0!</v>
      </c>
      <c r="W141" s="97" t="e">
        <f t="shared" si="609"/>
        <v>#DIV/0!</v>
      </c>
      <c r="X141" s="97" t="e">
        <f t="shared" ref="X141:X143" si="610">O141/L141</f>
        <v>#DIV/0!</v>
      </c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8"/>
      <c r="BM141" s="99"/>
      <c r="BN141" s="99"/>
      <c r="BO141" s="99"/>
      <c r="BP141" s="99"/>
    </row>
    <row r="142" spans="1:68" ht="15.75" customHeight="1">
      <c r="A142" s="88"/>
      <c r="B142" s="88"/>
      <c r="C142" s="89" t="s">
        <v>385</v>
      </c>
      <c r="D142" s="90" t="s">
        <v>392</v>
      </c>
      <c r="E142" s="165"/>
      <c r="F142" s="165"/>
      <c r="G142" s="93" t="e">
        <f t="shared" si="594"/>
        <v>#DIV/0!</v>
      </c>
      <c r="H142" s="93" t="e">
        <f t="shared" si="595"/>
        <v>#DIV/0!</v>
      </c>
      <c r="I142" s="201"/>
      <c r="J142" s="95"/>
      <c r="K142" s="95"/>
      <c r="L142" s="201"/>
      <c r="M142" s="96">
        <f t="shared" ref="M142:O142" si="611">Y142+AB142+AE142+AH142+AK142+AN142+AQ142+AT142+AW142+AZ142+BC142+BF142</f>
        <v>0</v>
      </c>
      <c r="N142" s="96">
        <f t="shared" si="611"/>
        <v>0</v>
      </c>
      <c r="O142" s="96">
        <f t="shared" si="611"/>
        <v>0</v>
      </c>
      <c r="P142" s="96">
        <f t="shared" ref="P142:R142" si="612">IF(BI142=0,SUM(Y142+AB142+AE142+AH142+AK142+AN142+AQ142+AT142+AW142+AZ142+BC142+BF142),BI142)</f>
        <v>0</v>
      </c>
      <c r="Q142" s="96">
        <f t="shared" si="612"/>
        <v>0</v>
      </c>
      <c r="R142" s="96">
        <f t="shared" si="612"/>
        <v>0</v>
      </c>
      <c r="S142" s="96">
        <f t="shared" ref="S142:T142" si="613">I142-M142</f>
        <v>0</v>
      </c>
      <c r="T142" s="96">
        <f t="shared" si="613"/>
        <v>0</v>
      </c>
      <c r="U142" s="96">
        <f t="shared" si="608"/>
        <v>0</v>
      </c>
      <c r="V142" s="97" t="e">
        <f t="shared" ref="V142:W142" si="614">M142/I142</f>
        <v>#DIV/0!</v>
      </c>
      <c r="W142" s="97" t="e">
        <f t="shared" si="614"/>
        <v>#DIV/0!</v>
      </c>
      <c r="X142" s="97" t="e">
        <f t="shared" si="610"/>
        <v>#DIV/0!</v>
      </c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102">
        <v>0</v>
      </c>
      <c r="BF142" s="95"/>
      <c r="BG142" s="95"/>
      <c r="BH142" s="95"/>
      <c r="BI142" s="95"/>
      <c r="BJ142" s="95"/>
      <c r="BK142" s="95"/>
      <c r="BL142" s="98"/>
      <c r="BM142" s="99"/>
      <c r="BN142" s="99"/>
      <c r="BO142" s="99"/>
      <c r="BP142" s="99"/>
    </row>
    <row r="143" spans="1:68" ht="15.75" customHeight="1">
      <c r="A143" s="88"/>
      <c r="B143" s="88"/>
      <c r="C143" s="89" t="s">
        <v>385</v>
      </c>
      <c r="D143" s="90" t="s">
        <v>393</v>
      </c>
      <c r="E143" s="165"/>
      <c r="F143" s="165"/>
      <c r="G143" s="93" t="e">
        <f t="shared" si="594"/>
        <v>#DIV/0!</v>
      </c>
      <c r="H143" s="93" t="e">
        <f t="shared" si="595"/>
        <v>#DIV/0!</v>
      </c>
      <c r="I143" s="95"/>
      <c r="J143" s="95"/>
      <c r="K143" s="95"/>
      <c r="L143" s="243"/>
      <c r="M143" s="96">
        <f t="shared" ref="M143:O143" si="615">Y143+AB143+AE143+AH143+AK143+AN143+AQ143+AT143+AW143+AZ143+BC143+BF143</f>
        <v>0</v>
      </c>
      <c r="N143" s="96">
        <f t="shared" si="615"/>
        <v>0</v>
      </c>
      <c r="O143" s="96">
        <f t="shared" si="615"/>
        <v>0</v>
      </c>
      <c r="P143" s="96">
        <f t="shared" ref="P143:R143" si="616">IF(BI143=0,SUM(Y143+AB143+AE143+AH143+AK143+AN143+AQ143+AT143+AW143+AZ143+BC143+BF143),BI143)</f>
        <v>0</v>
      </c>
      <c r="Q143" s="96">
        <f t="shared" si="616"/>
        <v>0</v>
      </c>
      <c r="R143" s="96">
        <f t="shared" si="616"/>
        <v>0</v>
      </c>
      <c r="S143" s="96">
        <f t="shared" ref="S143:T143" si="617">I143-M143</f>
        <v>0</v>
      </c>
      <c r="T143" s="96">
        <f t="shared" si="617"/>
        <v>0</v>
      </c>
      <c r="U143" s="96">
        <f t="shared" si="608"/>
        <v>0</v>
      </c>
      <c r="V143" s="97" t="e">
        <f t="shared" ref="V143:W143" si="618">M143/I143</f>
        <v>#DIV/0!</v>
      </c>
      <c r="W143" s="97" t="e">
        <f t="shared" si="618"/>
        <v>#DIV/0!</v>
      </c>
      <c r="X143" s="97" t="e">
        <f t="shared" si="610"/>
        <v>#DIV/0!</v>
      </c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8"/>
      <c r="BM143" s="99"/>
      <c r="BN143" s="99"/>
      <c r="BO143" s="99"/>
      <c r="BP143" s="99"/>
    </row>
    <row r="144" spans="1:68" ht="15.75" customHeight="1">
      <c r="A144" s="88"/>
      <c r="B144" s="205" t="s">
        <v>394</v>
      </c>
      <c r="C144" s="89" t="s">
        <v>395</v>
      </c>
      <c r="D144" s="90" t="s">
        <v>396</v>
      </c>
      <c r="E144" s="165"/>
      <c r="F144" s="165"/>
      <c r="G144" s="93"/>
      <c r="H144" s="93"/>
      <c r="I144" s="95"/>
      <c r="J144" s="95">
        <v>4237.2</v>
      </c>
      <c r="K144" s="95"/>
      <c r="L144" s="243"/>
      <c r="M144" s="96"/>
      <c r="N144" s="96"/>
      <c r="O144" s="96"/>
      <c r="P144" s="96"/>
      <c r="Q144" s="96"/>
      <c r="R144" s="96"/>
      <c r="S144" s="96"/>
      <c r="T144" s="96"/>
      <c r="U144" s="96"/>
      <c r="V144" s="97"/>
      <c r="W144" s="97"/>
      <c r="X144" s="97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8"/>
      <c r="BM144" s="99"/>
      <c r="BN144" s="99"/>
      <c r="BO144" s="99"/>
      <c r="BP144" s="99"/>
    </row>
    <row r="145" spans="1:68" ht="15.75" customHeight="1">
      <c r="A145" s="181"/>
      <c r="B145" s="181"/>
      <c r="C145" s="221"/>
      <c r="D145" s="223" t="s">
        <v>397</v>
      </c>
      <c r="E145" s="185">
        <f t="shared" ref="E145:F145" si="619">SUM(E146:E149)</f>
        <v>0</v>
      </c>
      <c r="F145" s="185">
        <f t="shared" si="619"/>
        <v>0</v>
      </c>
      <c r="G145" s="222" t="e">
        <f t="shared" ref="G145:G147" si="620">I145/E145</f>
        <v>#DIV/0!</v>
      </c>
      <c r="H145" s="186" t="e">
        <f t="shared" ref="H145:H147" si="621">M145/E145</f>
        <v>#DIV/0!</v>
      </c>
      <c r="I145" s="185">
        <f t="shared" ref="I145:O145" si="622">SUM(I146:I149)</f>
        <v>0</v>
      </c>
      <c r="J145" s="185">
        <f t="shared" si="622"/>
        <v>500</v>
      </c>
      <c r="K145" s="185">
        <f t="shared" si="622"/>
        <v>0</v>
      </c>
      <c r="L145" s="185">
        <f t="shared" si="622"/>
        <v>0</v>
      </c>
      <c r="M145" s="185">
        <f t="shared" si="622"/>
        <v>0</v>
      </c>
      <c r="N145" s="185">
        <f t="shared" si="622"/>
        <v>0</v>
      </c>
      <c r="O145" s="185">
        <f t="shared" si="622"/>
        <v>0</v>
      </c>
      <c r="P145" s="244">
        <f t="shared" ref="P145:R145" si="623">IF(BI145=0,SUM(Y145+AB145+AE145+AH145+AK145+AN145+AQ145+AT145+AW145+AZ145+BC145+BF145),BI145)</f>
        <v>0</v>
      </c>
      <c r="Q145" s="244">
        <f t="shared" si="623"/>
        <v>500</v>
      </c>
      <c r="R145" s="244">
        <f t="shared" si="623"/>
        <v>0</v>
      </c>
      <c r="S145" s="185">
        <f t="shared" ref="S145:U145" si="624">SUM(S146:S149)</f>
        <v>0</v>
      </c>
      <c r="T145" s="185">
        <f t="shared" si="624"/>
        <v>0</v>
      </c>
      <c r="U145" s="185">
        <f t="shared" si="624"/>
        <v>0</v>
      </c>
      <c r="V145" s="188" t="e">
        <f t="shared" ref="V145:W145" si="625">M145/I145</f>
        <v>#DIV/0!</v>
      </c>
      <c r="W145" s="188">
        <f t="shared" si="625"/>
        <v>0</v>
      </c>
      <c r="X145" s="188" t="e">
        <f t="shared" ref="X145:X147" si="626">O145/L145</f>
        <v>#DIV/0!</v>
      </c>
      <c r="Y145" s="185">
        <f t="shared" ref="Y145:BK145" si="627">SUM(Y146:Y149)</f>
        <v>0</v>
      </c>
      <c r="Z145" s="185">
        <f t="shared" si="627"/>
        <v>500</v>
      </c>
      <c r="AA145" s="185">
        <f t="shared" si="627"/>
        <v>0</v>
      </c>
      <c r="AB145" s="185">
        <f t="shared" si="627"/>
        <v>0</v>
      </c>
      <c r="AC145" s="185">
        <f t="shared" si="627"/>
        <v>0</v>
      </c>
      <c r="AD145" s="185">
        <f t="shared" si="627"/>
        <v>0</v>
      </c>
      <c r="AE145" s="185">
        <f t="shared" si="627"/>
        <v>0</v>
      </c>
      <c r="AF145" s="185">
        <f t="shared" si="627"/>
        <v>0</v>
      </c>
      <c r="AG145" s="185">
        <f t="shared" si="627"/>
        <v>0</v>
      </c>
      <c r="AH145" s="185">
        <f t="shared" si="627"/>
        <v>0</v>
      </c>
      <c r="AI145" s="185">
        <f t="shared" si="627"/>
        <v>0</v>
      </c>
      <c r="AJ145" s="185">
        <f t="shared" si="627"/>
        <v>0</v>
      </c>
      <c r="AK145" s="185">
        <f t="shared" si="627"/>
        <v>0</v>
      </c>
      <c r="AL145" s="185">
        <f t="shared" si="627"/>
        <v>0</v>
      </c>
      <c r="AM145" s="185">
        <f t="shared" si="627"/>
        <v>0</v>
      </c>
      <c r="AN145" s="185">
        <f t="shared" si="627"/>
        <v>0</v>
      </c>
      <c r="AO145" s="185">
        <f t="shared" si="627"/>
        <v>0</v>
      </c>
      <c r="AP145" s="185">
        <f t="shared" si="627"/>
        <v>0</v>
      </c>
      <c r="AQ145" s="185">
        <f t="shared" si="627"/>
        <v>0</v>
      </c>
      <c r="AR145" s="185">
        <f t="shared" si="627"/>
        <v>0</v>
      </c>
      <c r="AS145" s="185">
        <f t="shared" si="627"/>
        <v>0</v>
      </c>
      <c r="AT145" s="185">
        <f t="shared" si="627"/>
        <v>0</v>
      </c>
      <c r="AU145" s="185">
        <f t="shared" si="627"/>
        <v>0</v>
      </c>
      <c r="AV145" s="185">
        <f t="shared" si="627"/>
        <v>0</v>
      </c>
      <c r="AW145" s="185">
        <f t="shared" si="627"/>
        <v>0</v>
      </c>
      <c r="AX145" s="185">
        <f t="shared" si="627"/>
        <v>0</v>
      </c>
      <c r="AY145" s="185">
        <f t="shared" si="627"/>
        <v>0</v>
      </c>
      <c r="AZ145" s="185">
        <f t="shared" si="627"/>
        <v>0</v>
      </c>
      <c r="BA145" s="185">
        <f t="shared" si="627"/>
        <v>0</v>
      </c>
      <c r="BB145" s="185">
        <f t="shared" si="627"/>
        <v>0</v>
      </c>
      <c r="BC145" s="185">
        <f t="shared" si="627"/>
        <v>0</v>
      </c>
      <c r="BD145" s="185">
        <f t="shared" si="627"/>
        <v>0</v>
      </c>
      <c r="BE145" s="185">
        <f t="shared" si="627"/>
        <v>0</v>
      </c>
      <c r="BF145" s="185">
        <f t="shared" si="627"/>
        <v>0</v>
      </c>
      <c r="BG145" s="185">
        <f t="shared" si="627"/>
        <v>0</v>
      </c>
      <c r="BH145" s="185">
        <f t="shared" si="627"/>
        <v>0</v>
      </c>
      <c r="BI145" s="185">
        <f t="shared" si="627"/>
        <v>0</v>
      </c>
      <c r="BJ145" s="185">
        <f t="shared" si="627"/>
        <v>0</v>
      </c>
      <c r="BK145" s="185">
        <f t="shared" si="627"/>
        <v>0</v>
      </c>
      <c r="BL145" s="156"/>
      <c r="BM145" s="157"/>
      <c r="BN145" s="157"/>
      <c r="BO145" s="157"/>
      <c r="BP145" s="157"/>
    </row>
    <row r="146" spans="1:68" ht="15.75" customHeight="1">
      <c r="A146" s="88"/>
      <c r="B146" s="88"/>
      <c r="C146" s="89" t="s">
        <v>318</v>
      </c>
      <c r="D146" s="90" t="s">
        <v>366</v>
      </c>
      <c r="E146" s="165"/>
      <c r="F146" s="165"/>
      <c r="G146" s="93" t="e">
        <f t="shared" si="620"/>
        <v>#DIV/0!</v>
      </c>
      <c r="H146" s="93" t="e">
        <f t="shared" si="621"/>
        <v>#DIV/0!</v>
      </c>
      <c r="I146" s="141"/>
      <c r="J146" s="95"/>
      <c r="K146" s="95"/>
      <c r="L146" s="201"/>
      <c r="M146" s="96">
        <f t="shared" ref="M146:O146" si="628">Y146+AB146+AE146+AH146+AK146+AN146+AQ146+AT146+AW146+AZ146+BC146+BF146</f>
        <v>0</v>
      </c>
      <c r="N146" s="96">
        <f t="shared" si="628"/>
        <v>0</v>
      </c>
      <c r="O146" s="96">
        <f t="shared" si="628"/>
        <v>0</v>
      </c>
      <c r="P146" s="96">
        <f t="shared" ref="P146:R146" si="629">IF(BI146=0,SUM(Y146+AB146+AE146+AH146+AK146+AN146+AQ146+AT146+AW146+AZ146+BC146+BF146),BI146)</f>
        <v>0</v>
      </c>
      <c r="Q146" s="96">
        <f t="shared" si="629"/>
        <v>0</v>
      </c>
      <c r="R146" s="96">
        <f t="shared" si="629"/>
        <v>0</v>
      </c>
      <c r="S146" s="96">
        <f t="shared" ref="S146:T146" si="630">I146-M146</f>
        <v>0</v>
      </c>
      <c r="T146" s="96">
        <f t="shared" si="630"/>
        <v>0</v>
      </c>
      <c r="U146" s="96">
        <f t="shared" ref="U146:U147" si="631">L146-O146</f>
        <v>0</v>
      </c>
      <c r="V146" s="97" t="e">
        <f t="shared" ref="V146:W146" si="632">M146/I146</f>
        <v>#DIV/0!</v>
      </c>
      <c r="W146" s="97" t="e">
        <f t="shared" si="632"/>
        <v>#DIV/0!</v>
      </c>
      <c r="X146" s="97" t="e">
        <f t="shared" si="626"/>
        <v>#DIV/0!</v>
      </c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8"/>
      <c r="BM146" s="99"/>
      <c r="BN146" s="99"/>
      <c r="BO146" s="99"/>
      <c r="BP146" s="99"/>
    </row>
    <row r="147" spans="1:68" ht="15.75" customHeight="1">
      <c r="A147" s="88"/>
      <c r="B147" s="88"/>
      <c r="C147" s="89" t="s">
        <v>367</v>
      </c>
      <c r="D147" s="90" t="s">
        <v>398</v>
      </c>
      <c r="E147" s="165"/>
      <c r="F147" s="165"/>
      <c r="G147" s="93" t="e">
        <f t="shared" si="620"/>
        <v>#DIV/0!</v>
      </c>
      <c r="H147" s="93" t="e">
        <f t="shared" si="621"/>
        <v>#DIV/0!</v>
      </c>
      <c r="I147" s="118"/>
      <c r="J147" s="95"/>
      <c r="K147" s="95"/>
      <c r="L147" s="201"/>
      <c r="M147" s="96">
        <f t="shared" ref="M147:O147" si="633">Y147+AB147+AE147+AH147+AK147+AN147+AQ147+AT147+AW147+AZ147+BC147+BF147</f>
        <v>0</v>
      </c>
      <c r="N147" s="96">
        <f t="shared" si="633"/>
        <v>0</v>
      </c>
      <c r="O147" s="96">
        <f t="shared" si="633"/>
        <v>0</v>
      </c>
      <c r="P147" s="96">
        <f t="shared" ref="P147:R147" si="634">IF(BI147=0,SUM(Y147+AB147+AE147+AH147+AK147+AN147+AQ147+AT147+AW147+AZ147+BC147+BF147),BI147)</f>
        <v>0</v>
      </c>
      <c r="Q147" s="96">
        <f t="shared" si="634"/>
        <v>0</v>
      </c>
      <c r="R147" s="96">
        <f t="shared" si="634"/>
        <v>0</v>
      </c>
      <c r="S147" s="96">
        <f t="shared" ref="S147:T147" si="635">I147-M147</f>
        <v>0</v>
      </c>
      <c r="T147" s="96">
        <f t="shared" si="635"/>
        <v>0</v>
      </c>
      <c r="U147" s="96">
        <f t="shared" si="631"/>
        <v>0</v>
      </c>
      <c r="V147" s="97" t="e">
        <f t="shared" ref="V147:W147" si="636">M147/I147</f>
        <v>#DIV/0!</v>
      </c>
      <c r="W147" s="97" t="e">
        <f t="shared" si="636"/>
        <v>#DIV/0!</v>
      </c>
      <c r="X147" s="97" t="e">
        <f t="shared" si="626"/>
        <v>#DIV/0!</v>
      </c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8"/>
      <c r="BM147" s="99"/>
      <c r="BN147" s="99"/>
      <c r="BO147" s="99"/>
      <c r="BP147" s="99"/>
    </row>
    <row r="148" spans="1:68" ht="15.75" customHeight="1">
      <c r="A148" s="88"/>
      <c r="B148" s="205" t="s">
        <v>399</v>
      </c>
      <c r="C148" s="89" t="s">
        <v>323</v>
      </c>
      <c r="D148" s="90" t="s">
        <v>353</v>
      </c>
      <c r="E148" s="165"/>
      <c r="F148" s="165"/>
      <c r="G148" s="93"/>
      <c r="H148" s="93"/>
      <c r="I148" s="118"/>
      <c r="J148" s="95">
        <v>500</v>
      </c>
      <c r="K148" s="95"/>
      <c r="L148" s="201"/>
      <c r="M148" s="96"/>
      <c r="N148" s="96"/>
      <c r="O148" s="96"/>
      <c r="P148" s="96"/>
      <c r="Q148" s="96"/>
      <c r="R148" s="96"/>
      <c r="S148" s="96"/>
      <c r="T148" s="96"/>
      <c r="U148" s="96"/>
      <c r="V148" s="97"/>
      <c r="W148" s="97"/>
      <c r="X148" s="97"/>
      <c r="Y148" s="95"/>
      <c r="Z148" s="102">
        <v>500</v>
      </c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8"/>
      <c r="BM148" s="99"/>
      <c r="BN148" s="99"/>
      <c r="BO148" s="99"/>
      <c r="BP148" s="99"/>
    </row>
    <row r="149" spans="1:68" ht="15.75" customHeight="1">
      <c r="A149" s="88"/>
      <c r="B149" s="88"/>
      <c r="C149" s="89" t="s">
        <v>318</v>
      </c>
      <c r="D149" s="90" t="s">
        <v>400</v>
      </c>
      <c r="E149" s="165"/>
      <c r="F149" s="165"/>
      <c r="G149" s="93" t="e">
        <f t="shared" ref="G149:G151" si="637">I149/E149</f>
        <v>#DIV/0!</v>
      </c>
      <c r="H149" s="93" t="e">
        <f t="shared" ref="H149:H151" si="638">M149/E149</f>
        <v>#DIV/0!</v>
      </c>
      <c r="I149" s="95"/>
      <c r="J149" s="95"/>
      <c r="K149" s="95"/>
      <c r="L149" s="95"/>
      <c r="M149" s="96">
        <f t="shared" ref="M149:O149" si="639">Y149+AB149+AE149+AH149+AK149+AN149+AQ149+AT149+AW149+AZ149+BC149+BF149</f>
        <v>0</v>
      </c>
      <c r="N149" s="96">
        <f t="shared" si="639"/>
        <v>0</v>
      </c>
      <c r="O149" s="96">
        <f t="shared" si="639"/>
        <v>0</v>
      </c>
      <c r="P149" s="96">
        <f t="shared" ref="P149:R149" si="640">IF(BI149=0,SUM(Y149+AB149+AE149+AH149+AK149+AN149+AQ149+AT149+AW149+AZ149+BC149+BF149),BI149)</f>
        <v>0</v>
      </c>
      <c r="Q149" s="96">
        <f t="shared" si="640"/>
        <v>0</v>
      </c>
      <c r="R149" s="96">
        <f t="shared" si="640"/>
        <v>0</v>
      </c>
      <c r="S149" s="96">
        <f t="shared" ref="S149:T149" si="641">I149-M149</f>
        <v>0</v>
      </c>
      <c r="T149" s="96">
        <f t="shared" si="641"/>
        <v>0</v>
      </c>
      <c r="U149" s="96">
        <f>L149-O149</f>
        <v>0</v>
      </c>
      <c r="V149" s="97" t="e">
        <f t="shared" ref="V149:W149" si="642">M149/I149</f>
        <v>#DIV/0!</v>
      </c>
      <c r="W149" s="97" t="e">
        <f t="shared" si="642"/>
        <v>#DIV/0!</v>
      </c>
      <c r="X149" s="97" t="e">
        <f t="shared" ref="X149:X156" si="643">O149/L149</f>
        <v>#DIV/0!</v>
      </c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8"/>
      <c r="BM149" s="99"/>
      <c r="BN149" s="99"/>
      <c r="BO149" s="99"/>
      <c r="BP149" s="99"/>
    </row>
    <row r="150" spans="1:68" ht="15.75" customHeight="1">
      <c r="A150" s="245"/>
      <c r="B150" s="245"/>
      <c r="C150" s="246"/>
      <c r="D150" s="247" t="s">
        <v>401</v>
      </c>
      <c r="E150" s="248">
        <f t="shared" ref="E150:F150" si="644">SUM(E151:E153)</f>
        <v>0</v>
      </c>
      <c r="F150" s="248">
        <f t="shared" si="644"/>
        <v>0</v>
      </c>
      <c r="G150" s="222" t="e">
        <f t="shared" si="637"/>
        <v>#DIV/0!</v>
      </c>
      <c r="H150" s="186" t="e">
        <f t="shared" si="638"/>
        <v>#DIV/0!</v>
      </c>
      <c r="I150" s="248">
        <f t="shared" ref="I150:O150" si="645">SUM(I151:I153)</f>
        <v>0</v>
      </c>
      <c r="J150" s="248">
        <f t="shared" si="645"/>
        <v>293.62</v>
      </c>
      <c r="K150" s="248">
        <f t="shared" si="645"/>
        <v>0</v>
      </c>
      <c r="L150" s="248">
        <f t="shared" si="645"/>
        <v>0</v>
      </c>
      <c r="M150" s="248">
        <f t="shared" si="645"/>
        <v>0</v>
      </c>
      <c r="N150" s="248">
        <f t="shared" si="645"/>
        <v>0</v>
      </c>
      <c r="O150" s="248">
        <f t="shared" si="645"/>
        <v>0</v>
      </c>
      <c r="P150" s="237">
        <f t="shared" ref="P150:R150" si="646">IF(BI150=0,SUM(Y150+AB150+AE150+AH150+AK150+AN150+AQ150+AT150+AW150+AZ150+BC150+BF150),BI150)</f>
        <v>0</v>
      </c>
      <c r="Q150" s="237">
        <f t="shared" si="646"/>
        <v>0</v>
      </c>
      <c r="R150" s="237">
        <f t="shared" si="646"/>
        <v>0</v>
      </c>
      <c r="S150" s="248">
        <f t="shared" ref="S150:U150" si="647">SUM(S151:S153)</f>
        <v>0</v>
      </c>
      <c r="T150" s="248">
        <f t="shared" si="647"/>
        <v>293.62</v>
      </c>
      <c r="U150" s="248">
        <f t="shared" si="647"/>
        <v>0</v>
      </c>
      <c r="V150" s="249" t="e">
        <f t="shared" ref="V150:W150" si="648">M150/I150</f>
        <v>#DIV/0!</v>
      </c>
      <c r="W150" s="249">
        <f t="shared" si="648"/>
        <v>0</v>
      </c>
      <c r="X150" s="249" t="e">
        <f t="shared" si="643"/>
        <v>#DIV/0!</v>
      </c>
      <c r="Y150" s="248">
        <f t="shared" ref="Y150:BK150" si="649">SUM(Y151:Y153)</f>
        <v>0</v>
      </c>
      <c r="Z150" s="248">
        <f t="shared" si="649"/>
        <v>0</v>
      </c>
      <c r="AA150" s="248">
        <f t="shared" si="649"/>
        <v>0</v>
      </c>
      <c r="AB150" s="248">
        <f t="shared" si="649"/>
        <v>0</v>
      </c>
      <c r="AC150" s="248">
        <f t="shared" si="649"/>
        <v>0</v>
      </c>
      <c r="AD150" s="248">
        <f t="shared" si="649"/>
        <v>0</v>
      </c>
      <c r="AE150" s="248">
        <f t="shared" si="649"/>
        <v>0</v>
      </c>
      <c r="AF150" s="248">
        <f t="shared" si="649"/>
        <v>0</v>
      </c>
      <c r="AG150" s="248">
        <f t="shared" si="649"/>
        <v>0</v>
      </c>
      <c r="AH150" s="248">
        <f t="shared" si="649"/>
        <v>0</v>
      </c>
      <c r="AI150" s="248">
        <f t="shared" si="649"/>
        <v>0</v>
      </c>
      <c r="AJ150" s="248">
        <f t="shared" si="649"/>
        <v>0</v>
      </c>
      <c r="AK150" s="248">
        <f t="shared" si="649"/>
        <v>0</v>
      </c>
      <c r="AL150" s="248">
        <f t="shared" si="649"/>
        <v>0</v>
      </c>
      <c r="AM150" s="248">
        <f t="shared" si="649"/>
        <v>0</v>
      </c>
      <c r="AN150" s="248">
        <f t="shared" si="649"/>
        <v>0</v>
      </c>
      <c r="AO150" s="248">
        <f t="shared" si="649"/>
        <v>0</v>
      </c>
      <c r="AP150" s="248">
        <f t="shared" si="649"/>
        <v>0</v>
      </c>
      <c r="AQ150" s="248">
        <f t="shared" si="649"/>
        <v>0</v>
      </c>
      <c r="AR150" s="248">
        <f t="shared" si="649"/>
        <v>0</v>
      </c>
      <c r="AS150" s="248">
        <f t="shared" si="649"/>
        <v>0</v>
      </c>
      <c r="AT150" s="248">
        <f t="shared" si="649"/>
        <v>0</v>
      </c>
      <c r="AU150" s="248">
        <f t="shared" si="649"/>
        <v>0</v>
      </c>
      <c r="AV150" s="248">
        <f t="shared" si="649"/>
        <v>0</v>
      </c>
      <c r="AW150" s="248">
        <f t="shared" si="649"/>
        <v>0</v>
      </c>
      <c r="AX150" s="248">
        <f t="shared" si="649"/>
        <v>0</v>
      </c>
      <c r="AY150" s="248">
        <f t="shared" si="649"/>
        <v>0</v>
      </c>
      <c r="AZ150" s="248">
        <f t="shared" si="649"/>
        <v>0</v>
      </c>
      <c r="BA150" s="248">
        <f t="shared" si="649"/>
        <v>0</v>
      </c>
      <c r="BB150" s="248">
        <f t="shared" si="649"/>
        <v>0</v>
      </c>
      <c r="BC150" s="248">
        <f t="shared" si="649"/>
        <v>0</v>
      </c>
      <c r="BD150" s="248">
        <f t="shared" si="649"/>
        <v>0</v>
      </c>
      <c r="BE150" s="248">
        <f t="shared" si="649"/>
        <v>0</v>
      </c>
      <c r="BF150" s="248">
        <f t="shared" si="649"/>
        <v>0</v>
      </c>
      <c r="BG150" s="248">
        <f t="shared" si="649"/>
        <v>0</v>
      </c>
      <c r="BH150" s="248">
        <f t="shared" si="649"/>
        <v>0</v>
      </c>
      <c r="BI150" s="248">
        <f t="shared" si="649"/>
        <v>0</v>
      </c>
      <c r="BJ150" s="248">
        <f t="shared" si="649"/>
        <v>0</v>
      </c>
      <c r="BK150" s="248">
        <f t="shared" si="649"/>
        <v>0</v>
      </c>
      <c r="BL150" s="232"/>
      <c r="BM150" s="233"/>
      <c r="BN150" s="233"/>
      <c r="BO150" s="233"/>
      <c r="BP150" s="233"/>
    </row>
    <row r="151" spans="1:68" ht="15.75" customHeight="1">
      <c r="A151" s="88"/>
      <c r="B151" s="130" t="s">
        <v>402</v>
      </c>
      <c r="C151" s="89" t="s">
        <v>403</v>
      </c>
      <c r="D151" s="90" t="s">
        <v>404</v>
      </c>
      <c r="E151" s="165"/>
      <c r="F151" s="165"/>
      <c r="G151" s="93" t="e">
        <f t="shared" si="637"/>
        <v>#DIV/0!</v>
      </c>
      <c r="H151" s="93" t="e">
        <f t="shared" si="638"/>
        <v>#DIV/0!</v>
      </c>
      <c r="I151" s="141"/>
      <c r="J151" s="130">
        <v>293.62</v>
      </c>
      <c r="K151" s="203"/>
      <c r="L151" s="201"/>
      <c r="M151" s="96">
        <f t="shared" ref="M151:O151" si="650">Y151+AB151+AE151+AH151+AK151+AN151+AQ151+AT151+AW151+AZ151+BC151+BF151</f>
        <v>0</v>
      </c>
      <c r="N151" s="96">
        <f t="shared" si="650"/>
        <v>0</v>
      </c>
      <c r="O151" s="96">
        <f t="shared" si="650"/>
        <v>0</v>
      </c>
      <c r="P151" s="96">
        <f t="shared" ref="P151:R151" si="651">IF(BI151=0,SUM(Y151+AB151+AE151+AH151+AK151+AN151+AQ151+AT151+AW151+AZ151+BC151+BF151),BI151)</f>
        <v>0</v>
      </c>
      <c r="Q151" s="96">
        <f t="shared" si="651"/>
        <v>0</v>
      </c>
      <c r="R151" s="96">
        <f t="shared" si="651"/>
        <v>0</v>
      </c>
      <c r="S151" s="96">
        <f t="shared" ref="S151:T151" si="652">I151-M151</f>
        <v>0</v>
      </c>
      <c r="T151" s="96">
        <f t="shared" si="652"/>
        <v>293.62</v>
      </c>
      <c r="U151" s="96">
        <f t="shared" ref="U151:U153" si="653">L151-O151</f>
        <v>0</v>
      </c>
      <c r="V151" s="97" t="e">
        <f t="shared" ref="V151:W151" si="654">M151/I151</f>
        <v>#DIV/0!</v>
      </c>
      <c r="W151" s="97">
        <f t="shared" si="654"/>
        <v>0</v>
      </c>
      <c r="X151" s="97" t="e">
        <f t="shared" si="643"/>
        <v>#DIV/0!</v>
      </c>
      <c r="Y151" s="95"/>
      <c r="Z151" s="95"/>
      <c r="AA151" s="95"/>
      <c r="AB151" s="95"/>
      <c r="AC151" s="102">
        <v>0</v>
      </c>
      <c r="AD151" s="95"/>
      <c r="AE151" s="95"/>
      <c r="AF151" s="102">
        <v>0</v>
      </c>
      <c r="AG151" s="95"/>
      <c r="AH151" s="95"/>
      <c r="AI151" s="95"/>
      <c r="AJ151" s="95"/>
      <c r="AK151" s="95"/>
      <c r="AL151" s="102">
        <v>0</v>
      </c>
      <c r="AM151" s="95"/>
      <c r="AN151" s="95"/>
      <c r="AO151" s="95"/>
      <c r="AP151" s="95"/>
      <c r="AQ151" s="95"/>
      <c r="AR151" s="102">
        <v>0</v>
      </c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8"/>
      <c r="BM151" s="99"/>
      <c r="BN151" s="99"/>
      <c r="BO151" s="99"/>
      <c r="BP151" s="99"/>
    </row>
    <row r="152" spans="1:68" ht="15.75" customHeight="1">
      <c r="A152" s="88"/>
      <c r="B152" s="135"/>
      <c r="C152" s="89" t="s">
        <v>161</v>
      </c>
      <c r="D152" s="90" t="s">
        <v>405</v>
      </c>
      <c r="E152" s="165"/>
      <c r="F152" s="165"/>
      <c r="G152" s="93"/>
      <c r="H152" s="93"/>
      <c r="I152" s="141"/>
      <c r="J152" s="203"/>
      <c r="K152" s="203"/>
      <c r="L152" s="201"/>
      <c r="M152" s="96">
        <f t="shared" ref="M152:O152" si="655">Y152+AB152+AE152+AH152+AK152+AN152+AQ152+AT152+AW152+AZ152+BC152+BF152</f>
        <v>0</v>
      </c>
      <c r="N152" s="96">
        <f t="shared" si="655"/>
        <v>0</v>
      </c>
      <c r="O152" s="96">
        <f t="shared" si="655"/>
        <v>0</v>
      </c>
      <c r="P152" s="96">
        <f t="shared" ref="P152:R152" si="656">IF(BI152=0,SUM(Y152+AB152+AE152+AH152+AK152+AN152+AQ152+AT152+AW152+AZ152+BC152+BF152),BI152)</f>
        <v>0</v>
      </c>
      <c r="Q152" s="96">
        <f t="shared" si="656"/>
        <v>0</v>
      </c>
      <c r="R152" s="96">
        <f t="shared" si="656"/>
        <v>0</v>
      </c>
      <c r="S152" s="96">
        <f t="shared" ref="S152:T152" si="657">I152-M152</f>
        <v>0</v>
      </c>
      <c r="T152" s="96">
        <f t="shared" si="657"/>
        <v>0</v>
      </c>
      <c r="U152" s="96">
        <f t="shared" si="653"/>
        <v>0</v>
      </c>
      <c r="V152" s="97" t="e">
        <f t="shared" ref="V152:W152" si="658">M152/I152</f>
        <v>#DIV/0!</v>
      </c>
      <c r="W152" s="97" t="e">
        <f t="shared" si="658"/>
        <v>#DIV/0!</v>
      </c>
      <c r="X152" s="97" t="e">
        <f t="shared" si="643"/>
        <v>#DIV/0!</v>
      </c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102">
        <v>0</v>
      </c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8"/>
      <c r="BM152" s="99"/>
      <c r="BN152" s="99"/>
      <c r="BO152" s="99"/>
      <c r="BP152" s="99"/>
    </row>
    <row r="153" spans="1:68" ht="15.75" customHeight="1">
      <c r="A153" s="88"/>
      <c r="B153" s="88"/>
      <c r="C153" s="89" t="s">
        <v>298</v>
      </c>
      <c r="D153" s="90" t="s">
        <v>406</v>
      </c>
      <c r="E153" s="165"/>
      <c r="F153" s="165"/>
      <c r="G153" s="93" t="e">
        <f t="shared" ref="G153:G156" si="659">I153/E153</f>
        <v>#DIV/0!</v>
      </c>
      <c r="H153" s="93" t="e">
        <f t="shared" ref="H153:H156" si="660">M153/E153</f>
        <v>#DIV/0!</v>
      </c>
      <c r="I153" s="95"/>
      <c r="J153" s="95"/>
      <c r="K153" s="95"/>
      <c r="L153" s="95"/>
      <c r="M153" s="96">
        <f t="shared" ref="M153:O153" si="661">Y153+AB153+AE153+AH153+AK153+AN153+AQ153+AT153+AW153+AZ153+BC153+BF153</f>
        <v>0</v>
      </c>
      <c r="N153" s="96">
        <f t="shared" si="661"/>
        <v>0</v>
      </c>
      <c r="O153" s="96">
        <f t="shared" si="661"/>
        <v>0</v>
      </c>
      <c r="P153" s="96">
        <f t="shared" ref="P153:R153" si="662">IF(BI153=0,SUM(Y153+AB153+AE153+AH153+AK153+AN153+AQ153+AT153+AW153+AZ153+BC153+BF153),BI153)</f>
        <v>0</v>
      </c>
      <c r="Q153" s="96">
        <f t="shared" si="662"/>
        <v>0</v>
      </c>
      <c r="R153" s="96">
        <f t="shared" si="662"/>
        <v>0</v>
      </c>
      <c r="S153" s="96">
        <f t="shared" ref="S153:T153" si="663">I153-M153</f>
        <v>0</v>
      </c>
      <c r="T153" s="96">
        <f t="shared" si="663"/>
        <v>0</v>
      </c>
      <c r="U153" s="96">
        <f t="shared" si="653"/>
        <v>0</v>
      </c>
      <c r="V153" s="97" t="e">
        <f t="shared" ref="V153:W153" si="664">M153/I153</f>
        <v>#DIV/0!</v>
      </c>
      <c r="W153" s="97" t="e">
        <f t="shared" si="664"/>
        <v>#DIV/0!</v>
      </c>
      <c r="X153" s="97" t="e">
        <f t="shared" si="643"/>
        <v>#DIV/0!</v>
      </c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8"/>
      <c r="BM153" s="99"/>
      <c r="BN153" s="99"/>
      <c r="BO153" s="99"/>
      <c r="BP153" s="99"/>
    </row>
    <row r="154" spans="1:68" ht="15.75" customHeight="1">
      <c r="A154" s="245"/>
      <c r="B154" s="245"/>
      <c r="C154" s="246"/>
      <c r="D154" s="247" t="s">
        <v>407</v>
      </c>
      <c r="E154" s="248">
        <f t="shared" ref="E154:F154" si="665">SUM(E155:E158)</f>
        <v>0</v>
      </c>
      <c r="F154" s="248">
        <f t="shared" si="665"/>
        <v>0</v>
      </c>
      <c r="G154" s="222" t="e">
        <f t="shared" si="659"/>
        <v>#DIV/0!</v>
      </c>
      <c r="H154" s="186" t="e">
        <f t="shared" si="660"/>
        <v>#DIV/0!</v>
      </c>
      <c r="I154" s="248">
        <f t="shared" ref="I154:O154" si="666">SUM(I155:I158)</f>
        <v>0</v>
      </c>
      <c r="J154" s="248">
        <f t="shared" si="666"/>
        <v>8700</v>
      </c>
      <c r="K154" s="248">
        <f t="shared" si="666"/>
        <v>0</v>
      </c>
      <c r="L154" s="248">
        <f t="shared" si="666"/>
        <v>0</v>
      </c>
      <c r="M154" s="248">
        <f t="shared" si="666"/>
        <v>0</v>
      </c>
      <c r="N154" s="248">
        <f t="shared" si="666"/>
        <v>0</v>
      </c>
      <c r="O154" s="248">
        <f t="shared" si="666"/>
        <v>0</v>
      </c>
      <c r="P154" s="237">
        <f t="shared" ref="P154:R154" si="667">IF(BI154=0,SUM(Y154+AB154+AE154+AH154+AK154+AN154+AQ154+AT154+AW154+AZ154+BC154+BF154),BI154)</f>
        <v>0</v>
      </c>
      <c r="Q154" s="237">
        <f t="shared" si="667"/>
        <v>0</v>
      </c>
      <c r="R154" s="237">
        <f t="shared" si="667"/>
        <v>0</v>
      </c>
      <c r="S154" s="248">
        <f t="shared" ref="S154:U154" si="668">SUM(S155:S158)</f>
        <v>0</v>
      </c>
      <c r="T154" s="248">
        <f t="shared" si="668"/>
        <v>8700</v>
      </c>
      <c r="U154" s="248">
        <f t="shared" si="668"/>
        <v>0</v>
      </c>
      <c r="V154" s="249" t="e">
        <f t="shared" ref="V154:W154" si="669">M154/I154</f>
        <v>#DIV/0!</v>
      </c>
      <c r="W154" s="249">
        <f t="shared" si="669"/>
        <v>0</v>
      </c>
      <c r="X154" s="249" t="e">
        <f t="shared" si="643"/>
        <v>#DIV/0!</v>
      </c>
      <c r="Y154" s="248">
        <f t="shared" ref="Y154:BK154" si="670">SUM(Y155:Y158)</f>
        <v>0</v>
      </c>
      <c r="Z154" s="248">
        <f t="shared" si="670"/>
        <v>0</v>
      </c>
      <c r="AA154" s="248">
        <f t="shared" si="670"/>
        <v>0</v>
      </c>
      <c r="AB154" s="248">
        <f t="shared" si="670"/>
        <v>0</v>
      </c>
      <c r="AC154" s="248">
        <f t="shared" si="670"/>
        <v>0</v>
      </c>
      <c r="AD154" s="248">
        <f t="shared" si="670"/>
        <v>0</v>
      </c>
      <c r="AE154" s="248">
        <f t="shared" si="670"/>
        <v>0</v>
      </c>
      <c r="AF154" s="248">
        <f t="shared" si="670"/>
        <v>0</v>
      </c>
      <c r="AG154" s="248">
        <f t="shared" si="670"/>
        <v>0</v>
      </c>
      <c r="AH154" s="248">
        <f t="shared" si="670"/>
        <v>0</v>
      </c>
      <c r="AI154" s="248">
        <f t="shared" si="670"/>
        <v>0</v>
      </c>
      <c r="AJ154" s="248">
        <f t="shared" si="670"/>
        <v>0</v>
      </c>
      <c r="AK154" s="248">
        <f t="shared" si="670"/>
        <v>0</v>
      </c>
      <c r="AL154" s="248">
        <f t="shared" si="670"/>
        <v>0</v>
      </c>
      <c r="AM154" s="248">
        <f t="shared" si="670"/>
        <v>0</v>
      </c>
      <c r="AN154" s="248">
        <f t="shared" si="670"/>
        <v>0</v>
      </c>
      <c r="AO154" s="248">
        <f t="shared" si="670"/>
        <v>0</v>
      </c>
      <c r="AP154" s="248">
        <f t="shared" si="670"/>
        <v>0</v>
      </c>
      <c r="AQ154" s="248">
        <f t="shared" si="670"/>
        <v>0</v>
      </c>
      <c r="AR154" s="248">
        <f t="shared" si="670"/>
        <v>0</v>
      </c>
      <c r="AS154" s="248">
        <f t="shared" si="670"/>
        <v>0</v>
      </c>
      <c r="AT154" s="248">
        <f t="shared" si="670"/>
        <v>0</v>
      </c>
      <c r="AU154" s="248">
        <f t="shared" si="670"/>
        <v>0</v>
      </c>
      <c r="AV154" s="248">
        <f t="shared" si="670"/>
        <v>0</v>
      </c>
      <c r="AW154" s="248">
        <f t="shared" si="670"/>
        <v>0</v>
      </c>
      <c r="AX154" s="248">
        <f t="shared" si="670"/>
        <v>0</v>
      </c>
      <c r="AY154" s="248">
        <f t="shared" si="670"/>
        <v>0</v>
      </c>
      <c r="AZ154" s="248">
        <f t="shared" si="670"/>
        <v>0</v>
      </c>
      <c r="BA154" s="248">
        <f t="shared" si="670"/>
        <v>0</v>
      </c>
      <c r="BB154" s="248">
        <f t="shared" si="670"/>
        <v>0</v>
      </c>
      <c r="BC154" s="248">
        <f t="shared" si="670"/>
        <v>0</v>
      </c>
      <c r="BD154" s="248">
        <f t="shared" si="670"/>
        <v>0</v>
      </c>
      <c r="BE154" s="248">
        <f t="shared" si="670"/>
        <v>0</v>
      </c>
      <c r="BF154" s="248">
        <f t="shared" si="670"/>
        <v>0</v>
      </c>
      <c r="BG154" s="248">
        <f t="shared" si="670"/>
        <v>0</v>
      </c>
      <c r="BH154" s="248">
        <f t="shared" si="670"/>
        <v>0</v>
      </c>
      <c r="BI154" s="248">
        <f t="shared" si="670"/>
        <v>0</v>
      </c>
      <c r="BJ154" s="248">
        <f t="shared" si="670"/>
        <v>0</v>
      </c>
      <c r="BK154" s="248">
        <f t="shared" si="670"/>
        <v>0</v>
      </c>
      <c r="BL154" s="232"/>
      <c r="BM154" s="233"/>
      <c r="BN154" s="233"/>
      <c r="BO154" s="233"/>
      <c r="BP154" s="233"/>
    </row>
    <row r="155" spans="1:68" ht="15.75" customHeight="1">
      <c r="A155" s="88"/>
      <c r="B155" s="88"/>
      <c r="C155" s="89" t="s">
        <v>161</v>
      </c>
      <c r="D155" s="90" t="s">
        <v>408</v>
      </c>
      <c r="E155" s="165"/>
      <c r="F155" s="250"/>
      <c r="G155" s="93" t="e">
        <f t="shared" si="659"/>
        <v>#DIV/0!</v>
      </c>
      <c r="H155" s="93" t="e">
        <f t="shared" si="660"/>
        <v>#DIV/0!</v>
      </c>
      <c r="I155" s="95"/>
      <c r="J155" s="95"/>
      <c r="K155" s="95"/>
      <c r="L155" s="94"/>
      <c r="M155" s="96">
        <f t="shared" ref="M155:O155" si="671">Y155+AB155+AE155+AH155+AK155+AN155+AQ155+AT155+AW155+AZ155+BC155+BF155</f>
        <v>0</v>
      </c>
      <c r="N155" s="96">
        <f t="shared" si="671"/>
        <v>0</v>
      </c>
      <c r="O155" s="96">
        <f t="shared" si="671"/>
        <v>0</v>
      </c>
      <c r="P155" s="96">
        <f t="shared" ref="P155:R155" si="672">IF(BI155=0,SUM(Y155+AB155+AE155+AH155+AK155+AN155+AQ155+AT155+AW155+AZ155+BC155+BF155),BI155)</f>
        <v>0</v>
      </c>
      <c r="Q155" s="96">
        <f t="shared" si="672"/>
        <v>0</v>
      </c>
      <c r="R155" s="96">
        <f t="shared" si="672"/>
        <v>0</v>
      </c>
      <c r="S155" s="96">
        <f t="shared" ref="S155:T155" si="673">I155-M155</f>
        <v>0</v>
      </c>
      <c r="T155" s="96">
        <f t="shared" si="673"/>
        <v>0</v>
      </c>
      <c r="U155" s="96">
        <f t="shared" ref="U155:U158" si="674">L155-O155</f>
        <v>0</v>
      </c>
      <c r="V155" s="97" t="e">
        <f t="shared" ref="V155:W155" si="675">M155/I155</f>
        <v>#DIV/0!</v>
      </c>
      <c r="W155" s="97" t="e">
        <f t="shared" si="675"/>
        <v>#DIV/0!</v>
      </c>
      <c r="X155" s="97" t="e">
        <f t="shared" si="643"/>
        <v>#DIV/0!</v>
      </c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4"/>
      <c r="BG155" s="95"/>
      <c r="BH155" s="95"/>
      <c r="BI155" s="94"/>
      <c r="BJ155" s="95"/>
      <c r="BK155" s="95"/>
      <c r="BL155" s="98"/>
      <c r="BM155" s="99"/>
      <c r="BN155" s="99"/>
      <c r="BO155" s="99"/>
      <c r="BP155" s="99"/>
    </row>
    <row r="156" spans="1:68" ht="15.75" customHeight="1">
      <c r="A156" s="88"/>
      <c r="B156" s="142" t="s">
        <v>409</v>
      </c>
      <c r="C156" s="89"/>
      <c r="D156" s="90" t="s">
        <v>410</v>
      </c>
      <c r="E156" s="165"/>
      <c r="F156" s="165"/>
      <c r="G156" s="93" t="e">
        <f t="shared" si="659"/>
        <v>#DIV/0!</v>
      </c>
      <c r="H156" s="93" t="e">
        <f t="shared" si="660"/>
        <v>#DIV/0!</v>
      </c>
      <c r="I156" s="95"/>
      <c r="J156" s="166">
        <v>8700</v>
      </c>
      <c r="K156" s="116"/>
      <c r="L156" s="94"/>
      <c r="M156" s="96">
        <f t="shared" ref="M156:O156" si="676">Y156+AB156+AE156+AH156+AK156+AN156+AQ156+AT156+AW156+AZ156+BC156+BF156</f>
        <v>0</v>
      </c>
      <c r="N156" s="96">
        <f t="shared" si="676"/>
        <v>0</v>
      </c>
      <c r="O156" s="96">
        <f t="shared" si="676"/>
        <v>0</v>
      </c>
      <c r="P156" s="96">
        <f t="shared" ref="P156:R156" si="677">IF(BI156=0,SUM(Y156+AB156+AE156+AH156+AK156+AN156+AQ156+AT156+AW156+AZ156+BC156+BF156),BI156)</f>
        <v>0</v>
      </c>
      <c r="Q156" s="96">
        <f t="shared" si="677"/>
        <v>0</v>
      </c>
      <c r="R156" s="96">
        <f t="shared" si="677"/>
        <v>0</v>
      </c>
      <c r="S156" s="96">
        <f t="shared" ref="S156:T156" si="678">I156-M156</f>
        <v>0</v>
      </c>
      <c r="T156" s="96">
        <f t="shared" si="678"/>
        <v>8700</v>
      </c>
      <c r="U156" s="96">
        <f t="shared" si="674"/>
        <v>0</v>
      </c>
      <c r="V156" s="97" t="e">
        <f t="shared" ref="V156:W156" si="679">M156/I156</f>
        <v>#DIV/0!</v>
      </c>
      <c r="W156" s="97">
        <f t="shared" si="679"/>
        <v>0</v>
      </c>
      <c r="X156" s="97" t="e">
        <f t="shared" si="643"/>
        <v>#DIV/0!</v>
      </c>
      <c r="Y156" s="251"/>
      <c r="Z156" s="95"/>
      <c r="AA156" s="95"/>
      <c r="AB156" s="95"/>
      <c r="AC156" s="95"/>
      <c r="AD156" s="95"/>
      <c r="AE156" s="95"/>
      <c r="AF156" s="102">
        <v>0</v>
      </c>
      <c r="AG156" s="95"/>
      <c r="AH156" s="95"/>
      <c r="AI156" s="102">
        <v>0</v>
      </c>
      <c r="AJ156" s="95"/>
      <c r="AK156" s="95"/>
      <c r="AL156" s="95"/>
      <c r="AM156" s="95"/>
      <c r="AN156" s="95"/>
      <c r="AO156" s="95"/>
      <c r="AP156" s="95"/>
      <c r="AQ156" s="95"/>
      <c r="AR156" s="95"/>
      <c r="AS156" s="201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8"/>
      <c r="BM156" s="99"/>
      <c r="BN156" s="99"/>
      <c r="BO156" s="99"/>
      <c r="BP156" s="99"/>
    </row>
    <row r="157" spans="1:68" ht="15.75" customHeight="1">
      <c r="A157" s="21"/>
      <c r="B157" s="135"/>
      <c r="C157" s="89"/>
      <c r="D157" s="90" t="s">
        <v>411</v>
      </c>
      <c r="E157" s="165"/>
      <c r="F157" s="21"/>
      <c r="G157" s="93"/>
      <c r="H157" s="93"/>
      <c r="I157" s="95"/>
      <c r="J157" s="116"/>
      <c r="K157" s="116"/>
      <c r="L157" s="94"/>
      <c r="M157" s="96">
        <f t="shared" ref="M157:O157" si="680">Y157+AB157+AE157+AH157+AK157+AN157+AQ157+AT157+AW157+AZ157+BC157+BF157</f>
        <v>0</v>
      </c>
      <c r="N157" s="96">
        <f t="shared" si="680"/>
        <v>0</v>
      </c>
      <c r="O157" s="96">
        <f t="shared" si="680"/>
        <v>0</v>
      </c>
      <c r="P157" s="96">
        <f t="shared" ref="P157:R157" si="681">IF(BI157=0,SUM(Y157+AB157+AE157+AH157+AK157+AN157+AQ157+AT157+AW157+AZ157+BC157+BF157),BI157)</f>
        <v>0</v>
      </c>
      <c r="Q157" s="96">
        <f t="shared" si="681"/>
        <v>0</v>
      </c>
      <c r="R157" s="96">
        <f t="shared" si="681"/>
        <v>0</v>
      </c>
      <c r="S157" s="96">
        <f t="shared" ref="S157:T157" si="682">I157-M157</f>
        <v>0</v>
      </c>
      <c r="T157" s="96">
        <f t="shared" si="682"/>
        <v>0</v>
      </c>
      <c r="U157" s="96">
        <f t="shared" si="674"/>
        <v>0</v>
      </c>
      <c r="V157" s="97"/>
      <c r="W157" s="97"/>
      <c r="X157" s="97"/>
      <c r="Y157" s="251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201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8"/>
      <c r="BM157" s="99"/>
      <c r="BN157" s="99"/>
      <c r="BO157" s="99"/>
      <c r="BP157" s="99"/>
    </row>
    <row r="158" spans="1:68" ht="15.75" customHeight="1">
      <c r="A158" s="88"/>
      <c r="B158" s="88"/>
      <c r="C158" s="89" t="s">
        <v>165</v>
      </c>
      <c r="D158" s="206" t="s">
        <v>412</v>
      </c>
      <c r="E158" s="207"/>
      <c r="F158" s="207"/>
      <c r="G158" s="93" t="e">
        <f t="shared" ref="G158:G178" si="683">I158/E158</f>
        <v>#DIV/0!</v>
      </c>
      <c r="H158" s="93" t="e">
        <f t="shared" ref="H158:H178" si="684">M158/E158</f>
        <v>#DIV/0!</v>
      </c>
      <c r="I158" s="201"/>
      <c r="J158" s="203"/>
      <c r="K158" s="203"/>
      <c r="L158" s="201"/>
      <c r="M158" s="96">
        <f t="shared" ref="M158:N158" si="685">Y158+AB158+AE158+AH158+AK158+AN158+AQ158+AT158+AW158+AZ158+BC158+BF158</f>
        <v>0</v>
      </c>
      <c r="N158" s="96">
        <f t="shared" si="685"/>
        <v>0</v>
      </c>
      <c r="O158" s="96"/>
      <c r="P158" s="96">
        <f t="shared" ref="P158:Q158" si="686">IF(BI158=0,SUM(Y158+AB158+AE158+AH158+AK158+AN158+AQ158+AT158+AW158+AZ158+BC158+BF158),BI158)</f>
        <v>0</v>
      </c>
      <c r="Q158" s="96">
        <f t="shared" si="686"/>
        <v>0</v>
      </c>
      <c r="R158" s="96"/>
      <c r="S158" s="96">
        <f t="shared" ref="S158:T158" si="687">I158-M158</f>
        <v>0</v>
      </c>
      <c r="T158" s="96">
        <f t="shared" si="687"/>
        <v>0</v>
      </c>
      <c r="U158" s="96">
        <f t="shared" si="674"/>
        <v>0</v>
      </c>
      <c r="V158" s="97" t="e">
        <f t="shared" ref="V158:W158" si="688">M158/I158</f>
        <v>#DIV/0!</v>
      </c>
      <c r="W158" s="97" t="e">
        <f t="shared" si="688"/>
        <v>#DIV/0!</v>
      </c>
      <c r="X158" s="97" t="e">
        <f t="shared" ref="X158:X169" si="689">O158/L158</f>
        <v>#DIV/0!</v>
      </c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 t="s">
        <v>413</v>
      </c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98"/>
      <c r="BM158" s="99"/>
      <c r="BN158" s="99"/>
      <c r="BO158" s="99"/>
      <c r="BP158" s="99"/>
    </row>
    <row r="159" spans="1:68" ht="15.75" customHeight="1">
      <c r="A159" s="85"/>
      <c r="B159" s="85"/>
      <c r="C159" s="85" t="s">
        <v>414</v>
      </c>
      <c r="D159" s="85"/>
      <c r="E159" s="86">
        <f t="shared" ref="E159:F159" si="690">E160+E168+E183</f>
        <v>121389.6</v>
      </c>
      <c r="F159" s="86">
        <f t="shared" si="690"/>
        <v>36000</v>
      </c>
      <c r="G159" s="106">
        <f t="shared" si="683"/>
        <v>0</v>
      </c>
      <c r="H159" s="106">
        <f t="shared" si="684"/>
        <v>0</v>
      </c>
      <c r="I159" s="86">
        <f t="shared" ref="I159:O159" si="691">I160+I168+I183</f>
        <v>0</v>
      </c>
      <c r="J159" s="86">
        <f t="shared" si="691"/>
        <v>984.93000000000006</v>
      </c>
      <c r="K159" s="86">
        <f t="shared" si="691"/>
        <v>0</v>
      </c>
      <c r="L159" s="86">
        <f t="shared" si="691"/>
        <v>0</v>
      </c>
      <c r="M159" s="86">
        <f t="shared" si="691"/>
        <v>0</v>
      </c>
      <c r="N159" s="86">
        <f t="shared" si="691"/>
        <v>0</v>
      </c>
      <c r="O159" s="86">
        <f t="shared" si="691"/>
        <v>0</v>
      </c>
      <c r="P159" s="86">
        <f t="shared" ref="P159:R159" si="692">IF(BI159=0,SUM(Y159+AB159+AE159+AH159+AK159+AN159+AQ159+AT159+AW159+AZ159+BC159+BF159),BI159)</f>
        <v>0</v>
      </c>
      <c r="Q159" s="86">
        <f t="shared" si="692"/>
        <v>250</v>
      </c>
      <c r="R159" s="86">
        <f t="shared" si="692"/>
        <v>0</v>
      </c>
      <c r="S159" s="86">
        <f t="shared" ref="S159:U159" si="693">S160+S168+S183</f>
        <v>0</v>
      </c>
      <c r="T159" s="86">
        <f t="shared" si="693"/>
        <v>734.93000000000006</v>
      </c>
      <c r="U159" s="86">
        <f t="shared" si="693"/>
        <v>0</v>
      </c>
      <c r="V159" s="87" t="e">
        <f t="shared" ref="V159:W159" si="694">M159/I159</f>
        <v>#DIV/0!</v>
      </c>
      <c r="W159" s="87">
        <f t="shared" si="694"/>
        <v>0</v>
      </c>
      <c r="X159" s="87" t="e">
        <f t="shared" si="689"/>
        <v>#DIV/0!</v>
      </c>
      <c r="Y159" s="86">
        <f t="shared" ref="Y159:BK159" si="695">Y160+Y168+Y183</f>
        <v>0</v>
      </c>
      <c r="Z159" s="86">
        <f t="shared" si="695"/>
        <v>250</v>
      </c>
      <c r="AA159" s="86">
        <f t="shared" si="695"/>
        <v>0</v>
      </c>
      <c r="AB159" s="86">
        <f t="shared" si="695"/>
        <v>0</v>
      </c>
      <c r="AC159" s="86">
        <f t="shared" si="695"/>
        <v>0</v>
      </c>
      <c r="AD159" s="86">
        <f t="shared" si="695"/>
        <v>0</v>
      </c>
      <c r="AE159" s="86">
        <f t="shared" si="695"/>
        <v>0</v>
      </c>
      <c r="AF159" s="86">
        <f t="shared" si="695"/>
        <v>0</v>
      </c>
      <c r="AG159" s="86">
        <f t="shared" si="695"/>
        <v>0</v>
      </c>
      <c r="AH159" s="86">
        <f t="shared" si="695"/>
        <v>0</v>
      </c>
      <c r="AI159" s="86">
        <f t="shared" si="695"/>
        <v>0</v>
      </c>
      <c r="AJ159" s="86">
        <f t="shared" si="695"/>
        <v>0</v>
      </c>
      <c r="AK159" s="86">
        <f t="shared" si="695"/>
        <v>0</v>
      </c>
      <c r="AL159" s="86">
        <f t="shared" si="695"/>
        <v>0</v>
      </c>
      <c r="AM159" s="86">
        <f t="shared" si="695"/>
        <v>0</v>
      </c>
      <c r="AN159" s="86">
        <f t="shared" si="695"/>
        <v>0</v>
      </c>
      <c r="AO159" s="86">
        <f t="shared" si="695"/>
        <v>0</v>
      </c>
      <c r="AP159" s="86">
        <f t="shared" si="695"/>
        <v>0</v>
      </c>
      <c r="AQ159" s="86">
        <f t="shared" si="695"/>
        <v>0</v>
      </c>
      <c r="AR159" s="86">
        <f t="shared" si="695"/>
        <v>0</v>
      </c>
      <c r="AS159" s="86">
        <f t="shared" si="695"/>
        <v>0</v>
      </c>
      <c r="AT159" s="86">
        <f t="shared" si="695"/>
        <v>0</v>
      </c>
      <c r="AU159" s="86">
        <f t="shared" si="695"/>
        <v>0</v>
      </c>
      <c r="AV159" s="86">
        <f t="shared" si="695"/>
        <v>0</v>
      </c>
      <c r="AW159" s="86">
        <f t="shared" si="695"/>
        <v>0</v>
      </c>
      <c r="AX159" s="86">
        <f t="shared" si="695"/>
        <v>0</v>
      </c>
      <c r="AY159" s="86">
        <f t="shared" si="695"/>
        <v>0</v>
      </c>
      <c r="AZ159" s="86">
        <f t="shared" si="695"/>
        <v>0</v>
      </c>
      <c r="BA159" s="86">
        <f t="shared" si="695"/>
        <v>0</v>
      </c>
      <c r="BB159" s="86">
        <f t="shared" si="695"/>
        <v>0</v>
      </c>
      <c r="BC159" s="86">
        <f t="shared" si="695"/>
        <v>0</v>
      </c>
      <c r="BD159" s="86">
        <f t="shared" si="695"/>
        <v>0</v>
      </c>
      <c r="BE159" s="86">
        <f t="shared" si="695"/>
        <v>0</v>
      </c>
      <c r="BF159" s="86">
        <f t="shared" si="695"/>
        <v>0</v>
      </c>
      <c r="BG159" s="86">
        <f t="shared" si="695"/>
        <v>0</v>
      </c>
      <c r="BH159" s="86">
        <f t="shared" si="695"/>
        <v>0</v>
      </c>
      <c r="BI159" s="86">
        <f t="shared" si="695"/>
        <v>0</v>
      </c>
      <c r="BJ159" s="86">
        <f t="shared" si="695"/>
        <v>0</v>
      </c>
      <c r="BK159" s="86">
        <f t="shared" si="695"/>
        <v>0</v>
      </c>
      <c r="BL159" s="148"/>
      <c r="BM159" s="149"/>
      <c r="BN159" s="149"/>
      <c r="BO159" s="149"/>
      <c r="BP159" s="149"/>
    </row>
    <row r="160" spans="1:68" ht="15.75" customHeight="1">
      <c r="A160" s="252"/>
      <c r="B160" s="252"/>
      <c r="C160" s="182"/>
      <c r="D160" s="253" t="s">
        <v>415</v>
      </c>
      <c r="E160" s="254">
        <f t="shared" ref="E160:F160" si="696">E161+E165</f>
        <v>36444.800000000003</v>
      </c>
      <c r="F160" s="254">
        <f t="shared" si="696"/>
        <v>0</v>
      </c>
      <c r="G160" s="222">
        <f t="shared" si="683"/>
        <v>0</v>
      </c>
      <c r="H160" s="222">
        <f t="shared" si="684"/>
        <v>0</v>
      </c>
      <c r="I160" s="254">
        <f t="shared" ref="I160:O160" si="697">I161+I165</f>
        <v>0</v>
      </c>
      <c r="J160" s="254">
        <f t="shared" si="697"/>
        <v>0</v>
      </c>
      <c r="K160" s="254">
        <f t="shared" si="697"/>
        <v>0</v>
      </c>
      <c r="L160" s="254">
        <f t="shared" si="697"/>
        <v>0</v>
      </c>
      <c r="M160" s="254">
        <f t="shared" si="697"/>
        <v>0</v>
      </c>
      <c r="N160" s="254">
        <f t="shared" si="697"/>
        <v>0</v>
      </c>
      <c r="O160" s="254">
        <f t="shared" si="697"/>
        <v>0</v>
      </c>
      <c r="P160" s="244">
        <f t="shared" ref="P160:R160" si="698">IF(BI160=0,SUM(Y160+AB160+AE160+AH160+AK160+AN160+AQ160+AT160+AW160+AZ160+BC160+BF160),BI160)</f>
        <v>0</v>
      </c>
      <c r="Q160" s="244">
        <f t="shared" si="698"/>
        <v>0</v>
      </c>
      <c r="R160" s="244">
        <f t="shared" si="698"/>
        <v>0</v>
      </c>
      <c r="S160" s="254">
        <f t="shared" ref="S160:U160" si="699">S161+S165</f>
        <v>0</v>
      </c>
      <c r="T160" s="254">
        <f t="shared" si="699"/>
        <v>0</v>
      </c>
      <c r="U160" s="254">
        <f t="shared" si="699"/>
        <v>0</v>
      </c>
      <c r="V160" s="255" t="e">
        <f t="shared" ref="V160:W160" si="700">M160/I160</f>
        <v>#DIV/0!</v>
      </c>
      <c r="W160" s="255" t="e">
        <f t="shared" si="700"/>
        <v>#DIV/0!</v>
      </c>
      <c r="X160" s="255" t="e">
        <f t="shared" si="689"/>
        <v>#DIV/0!</v>
      </c>
      <c r="Y160" s="254">
        <f t="shared" ref="Y160:BK160" si="701">Y161+Y165</f>
        <v>0</v>
      </c>
      <c r="Z160" s="254">
        <f t="shared" si="701"/>
        <v>0</v>
      </c>
      <c r="AA160" s="254">
        <f t="shared" si="701"/>
        <v>0</v>
      </c>
      <c r="AB160" s="254">
        <f t="shared" si="701"/>
        <v>0</v>
      </c>
      <c r="AC160" s="254">
        <f t="shared" si="701"/>
        <v>0</v>
      </c>
      <c r="AD160" s="254">
        <f t="shared" si="701"/>
        <v>0</v>
      </c>
      <c r="AE160" s="254">
        <f t="shared" si="701"/>
        <v>0</v>
      </c>
      <c r="AF160" s="254">
        <f t="shared" si="701"/>
        <v>0</v>
      </c>
      <c r="AG160" s="254">
        <f t="shared" si="701"/>
        <v>0</v>
      </c>
      <c r="AH160" s="254">
        <f t="shared" si="701"/>
        <v>0</v>
      </c>
      <c r="AI160" s="254">
        <f t="shared" si="701"/>
        <v>0</v>
      </c>
      <c r="AJ160" s="254">
        <f t="shared" si="701"/>
        <v>0</v>
      </c>
      <c r="AK160" s="254">
        <f t="shared" si="701"/>
        <v>0</v>
      </c>
      <c r="AL160" s="254">
        <f t="shared" si="701"/>
        <v>0</v>
      </c>
      <c r="AM160" s="254">
        <f t="shared" si="701"/>
        <v>0</v>
      </c>
      <c r="AN160" s="254">
        <f t="shared" si="701"/>
        <v>0</v>
      </c>
      <c r="AO160" s="254">
        <f t="shared" si="701"/>
        <v>0</v>
      </c>
      <c r="AP160" s="254">
        <f t="shared" si="701"/>
        <v>0</v>
      </c>
      <c r="AQ160" s="254">
        <f t="shared" si="701"/>
        <v>0</v>
      </c>
      <c r="AR160" s="254">
        <f t="shared" si="701"/>
        <v>0</v>
      </c>
      <c r="AS160" s="254">
        <f t="shared" si="701"/>
        <v>0</v>
      </c>
      <c r="AT160" s="254">
        <f t="shared" si="701"/>
        <v>0</v>
      </c>
      <c r="AU160" s="254">
        <f t="shared" si="701"/>
        <v>0</v>
      </c>
      <c r="AV160" s="254">
        <f t="shared" si="701"/>
        <v>0</v>
      </c>
      <c r="AW160" s="254">
        <f t="shared" si="701"/>
        <v>0</v>
      </c>
      <c r="AX160" s="254">
        <f t="shared" si="701"/>
        <v>0</v>
      </c>
      <c r="AY160" s="254">
        <f t="shared" si="701"/>
        <v>0</v>
      </c>
      <c r="AZ160" s="254">
        <f t="shared" si="701"/>
        <v>0</v>
      </c>
      <c r="BA160" s="254">
        <f t="shared" si="701"/>
        <v>0</v>
      </c>
      <c r="BB160" s="254">
        <f t="shared" si="701"/>
        <v>0</v>
      </c>
      <c r="BC160" s="254">
        <f t="shared" si="701"/>
        <v>0</v>
      </c>
      <c r="BD160" s="254">
        <f t="shared" si="701"/>
        <v>0</v>
      </c>
      <c r="BE160" s="254">
        <f t="shared" si="701"/>
        <v>0</v>
      </c>
      <c r="BF160" s="254">
        <f t="shared" si="701"/>
        <v>0</v>
      </c>
      <c r="BG160" s="254">
        <f t="shared" si="701"/>
        <v>0</v>
      </c>
      <c r="BH160" s="254">
        <f t="shared" si="701"/>
        <v>0</v>
      </c>
      <c r="BI160" s="254">
        <f t="shared" si="701"/>
        <v>0</v>
      </c>
      <c r="BJ160" s="254">
        <f t="shared" si="701"/>
        <v>0</v>
      </c>
      <c r="BK160" s="254">
        <f t="shared" si="701"/>
        <v>0</v>
      </c>
      <c r="BL160" s="156"/>
      <c r="BM160" s="157"/>
      <c r="BN160" s="157"/>
      <c r="BO160" s="157"/>
      <c r="BP160" s="157"/>
    </row>
    <row r="161" spans="1:68" ht="15.75" customHeight="1">
      <c r="A161" s="239"/>
      <c r="B161" s="239"/>
      <c r="C161" s="228"/>
      <c r="D161" s="256" t="s">
        <v>416</v>
      </c>
      <c r="E161" s="230">
        <f t="shared" ref="E161:F161" si="702">SUM(E162:E164)</f>
        <v>36444.800000000003</v>
      </c>
      <c r="F161" s="230">
        <f t="shared" si="702"/>
        <v>0</v>
      </c>
      <c r="G161" s="186">
        <f t="shared" si="683"/>
        <v>0</v>
      </c>
      <c r="H161" s="186">
        <f t="shared" si="684"/>
        <v>0</v>
      </c>
      <c r="I161" s="230">
        <f t="shared" ref="I161:O161" si="703">SUM(I162:I164)</f>
        <v>0</v>
      </c>
      <c r="J161" s="230">
        <f t="shared" si="703"/>
        <v>0</v>
      </c>
      <c r="K161" s="230">
        <f t="shared" si="703"/>
        <v>0</v>
      </c>
      <c r="L161" s="230">
        <f t="shared" si="703"/>
        <v>0</v>
      </c>
      <c r="M161" s="230">
        <f t="shared" si="703"/>
        <v>0</v>
      </c>
      <c r="N161" s="230">
        <f t="shared" si="703"/>
        <v>0</v>
      </c>
      <c r="O161" s="230">
        <f t="shared" si="703"/>
        <v>0</v>
      </c>
      <c r="P161" s="257">
        <f t="shared" ref="P161:R161" si="704">IF(BI161=0,SUM(Y161+AB161+AE161+AH161+AK161+AN161+AQ161+AT161+AW161+AZ161+BC161+BF161),BI161)</f>
        <v>0</v>
      </c>
      <c r="Q161" s="257">
        <f t="shared" si="704"/>
        <v>0</v>
      </c>
      <c r="R161" s="257">
        <f t="shared" si="704"/>
        <v>0</v>
      </c>
      <c r="S161" s="230">
        <f t="shared" ref="S161:U161" si="705">SUM(S162:S164)</f>
        <v>0</v>
      </c>
      <c r="T161" s="230">
        <f t="shared" si="705"/>
        <v>0</v>
      </c>
      <c r="U161" s="230">
        <f t="shared" si="705"/>
        <v>0</v>
      </c>
      <c r="V161" s="258" t="e">
        <f t="shared" ref="V161:W161" si="706">M161/I161</f>
        <v>#DIV/0!</v>
      </c>
      <c r="W161" s="258" t="e">
        <f t="shared" si="706"/>
        <v>#DIV/0!</v>
      </c>
      <c r="X161" s="258" t="e">
        <f t="shared" si="689"/>
        <v>#DIV/0!</v>
      </c>
      <c r="Y161" s="230">
        <f t="shared" ref="Y161:BK161" si="707">SUM(Y162:Y164)</f>
        <v>0</v>
      </c>
      <c r="Z161" s="230">
        <f t="shared" si="707"/>
        <v>0</v>
      </c>
      <c r="AA161" s="230">
        <f t="shared" si="707"/>
        <v>0</v>
      </c>
      <c r="AB161" s="230">
        <f t="shared" si="707"/>
        <v>0</v>
      </c>
      <c r="AC161" s="230">
        <f t="shared" si="707"/>
        <v>0</v>
      </c>
      <c r="AD161" s="230">
        <f t="shared" si="707"/>
        <v>0</v>
      </c>
      <c r="AE161" s="230">
        <f t="shared" si="707"/>
        <v>0</v>
      </c>
      <c r="AF161" s="230">
        <f t="shared" si="707"/>
        <v>0</v>
      </c>
      <c r="AG161" s="230">
        <f t="shared" si="707"/>
        <v>0</v>
      </c>
      <c r="AH161" s="230">
        <f t="shared" si="707"/>
        <v>0</v>
      </c>
      <c r="AI161" s="230">
        <f t="shared" si="707"/>
        <v>0</v>
      </c>
      <c r="AJ161" s="230">
        <f t="shared" si="707"/>
        <v>0</v>
      </c>
      <c r="AK161" s="230">
        <f t="shared" si="707"/>
        <v>0</v>
      </c>
      <c r="AL161" s="230">
        <f t="shared" si="707"/>
        <v>0</v>
      </c>
      <c r="AM161" s="230">
        <f t="shared" si="707"/>
        <v>0</v>
      </c>
      <c r="AN161" s="230">
        <f t="shared" si="707"/>
        <v>0</v>
      </c>
      <c r="AO161" s="230">
        <f t="shared" si="707"/>
        <v>0</v>
      </c>
      <c r="AP161" s="230">
        <f t="shared" si="707"/>
        <v>0</v>
      </c>
      <c r="AQ161" s="230">
        <f t="shared" si="707"/>
        <v>0</v>
      </c>
      <c r="AR161" s="230">
        <f t="shared" si="707"/>
        <v>0</v>
      </c>
      <c r="AS161" s="230">
        <f t="shared" si="707"/>
        <v>0</v>
      </c>
      <c r="AT161" s="230">
        <f t="shared" si="707"/>
        <v>0</v>
      </c>
      <c r="AU161" s="230">
        <f t="shared" si="707"/>
        <v>0</v>
      </c>
      <c r="AV161" s="230">
        <f t="shared" si="707"/>
        <v>0</v>
      </c>
      <c r="AW161" s="230">
        <f t="shared" si="707"/>
        <v>0</v>
      </c>
      <c r="AX161" s="230">
        <f t="shared" si="707"/>
        <v>0</v>
      </c>
      <c r="AY161" s="230">
        <f t="shared" si="707"/>
        <v>0</v>
      </c>
      <c r="AZ161" s="230">
        <f t="shared" si="707"/>
        <v>0</v>
      </c>
      <c r="BA161" s="230">
        <f t="shared" si="707"/>
        <v>0</v>
      </c>
      <c r="BB161" s="230">
        <f t="shared" si="707"/>
        <v>0</v>
      </c>
      <c r="BC161" s="230">
        <f t="shared" si="707"/>
        <v>0</v>
      </c>
      <c r="BD161" s="230">
        <f t="shared" si="707"/>
        <v>0</v>
      </c>
      <c r="BE161" s="230">
        <f t="shared" si="707"/>
        <v>0</v>
      </c>
      <c r="BF161" s="230">
        <f t="shared" si="707"/>
        <v>0</v>
      </c>
      <c r="BG161" s="230">
        <f t="shared" si="707"/>
        <v>0</v>
      </c>
      <c r="BH161" s="230">
        <f t="shared" si="707"/>
        <v>0</v>
      </c>
      <c r="BI161" s="230">
        <f t="shared" si="707"/>
        <v>0</v>
      </c>
      <c r="BJ161" s="230">
        <f t="shared" si="707"/>
        <v>0</v>
      </c>
      <c r="BK161" s="230">
        <f t="shared" si="707"/>
        <v>0</v>
      </c>
      <c r="BL161" s="232"/>
      <c r="BM161" s="233"/>
      <c r="BN161" s="233"/>
      <c r="BO161" s="233"/>
      <c r="BP161" s="233"/>
    </row>
    <row r="162" spans="1:68" ht="16.5" customHeight="1">
      <c r="A162" s="88"/>
      <c r="B162" s="88"/>
      <c r="C162" s="89" t="s">
        <v>357</v>
      </c>
      <c r="D162" s="90" t="s">
        <v>417</v>
      </c>
      <c r="E162" s="193">
        <v>34944.800000000003</v>
      </c>
      <c r="F162" s="165"/>
      <c r="G162" s="93">
        <f t="shared" si="683"/>
        <v>0</v>
      </c>
      <c r="H162" s="93">
        <f t="shared" si="684"/>
        <v>0</v>
      </c>
      <c r="I162" s="141">
        <v>0</v>
      </c>
      <c r="J162" s="95"/>
      <c r="K162" s="95"/>
      <c r="L162" s="95"/>
      <c r="M162" s="96">
        <f t="shared" ref="M162:O162" si="708">Y162+AB162+AE162+AH162+AK162+AN162+AQ162+AT162+AW162+AZ162+BC162+BF162</f>
        <v>0</v>
      </c>
      <c r="N162" s="96">
        <f t="shared" si="708"/>
        <v>0</v>
      </c>
      <c r="O162" s="96">
        <f t="shared" si="708"/>
        <v>0</v>
      </c>
      <c r="P162" s="96">
        <f t="shared" ref="P162:R162" si="709">IF(BI162=0,SUM(Y162+AB162+AE162+AH162+AK162+AN162+AQ162+AT162+AW162+AZ162+BC162+BF162),BI162)</f>
        <v>0</v>
      </c>
      <c r="Q162" s="96">
        <f t="shared" si="709"/>
        <v>0</v>
      </c>
      <c r="R162" s="96">
        <f t="shared" si="709"/>
        <v>0</v>
      </c>
      <c r="S162" s="137">
        <f t="shared" ref="S162:T162" si="710">I162-M162</f>
        <v>0</v>
      </c>
      <c r="T162" s="96">
        <f t="shared" si="710"/>
        <v>0</v>
      </c>
      <c r="U162" s="96">
        <f t="shared" ref="U162:U164" si="711">L162-O162</f>
        <v>0</v>
      </c>
      <c r="V162" s="97" t="e">
        <f t="shared" ref="V162:W162" si="712">M162/I162</f>
        <v>#DIV/0!</v>
      </c>
      <c r="W162" s="97" t="e">
        <f t="shared" si="712"/>
        <v>#DIV/0!</v>
      </c>
      <c r="X162" s="97" t="e">
        <f t="shared" si="689"/>
        <v>#DIV/0!</v>
      </c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259">
        <v>0</v>
      </c>
      <c r="BG162" s="95"/>
      <c r="BH162" s="95"/>
      <c r="BI162" s="95"/>
      <c r="BJ162" s="95"/>
      <c r="BK162" s="95"/>
      <c r="BL162" s="98"/>
      <c r="BM162" s="99"/>
      <c r="BN162" s="99"/>
      <c r="BO162" s="99"/>
      <c r="BP162" s="99"/>
    </row>
    <row r="163" spans="1:68" ht="15.75" customHeight="1">
      <c r="A163" s="88"/>
      <c r="B163" s="110"/>
      <c r="C163" s="89" t="s">
        <v>200</v>
      </c>
      <c r="D163" s="90" t="s">
        <v>201</v>
      </c>
      <c r="E163" s="165">
        <v>1500</v>
      </c>
      <c r="F163" s="165"/>
      <c r="G163" s="93">
        <f t="shared" si="683"/>
        <v>0</v>
      </c>
      <c r="H163" s="93">
        <f t="shared" si="684"/>
        <v>0</v>
      </c>
      <c r="I163" s="94"/>
      <c r="J163" s="95"/>
      <c r="K163" s="95"/>
      <c r="L163" s="260"/>
      <c r="M163" s="96">
        <f t="shared" ref="M163:O163" si="713">Y163+AB163+AE163+AH163+AK163+AN163+AQ163+AT163+AW163+AZ163+BC163+BF163</f>
        <v>0</v>
      </c>
      <c r="N163" s="96">
        <f t="shared" si="713"/>
        <v>0</v>
      </c>
      <c r="O163" s="96">
        <f t="shared" si="713"/>
        <v>0</v>
      </c>
      <c r="P163" s="96">
        <f t="shared" ref="P163:R163" si="714">IF(BI163=0,SUM(Y163+AB163+AE163+AH163+AK163+AN163+AQ163+AT163+AW163+AZ163+BC163+BF163),BI163)</f>
        <v>0</v>
      </c>
      <c r="Q163" s="96">
        <f t="shared" si="714"/>
        <v>0</v>
      </c>
      <c r="R163" s="96">
        <f t="shared" si="714"/>
        <v>0</v>
      </c>
      <c r="S163" s="96">
        <f t="shared" ref="S163:T163" si="715">I163-M163</f>
        <v>0</v>
      </c>
      <c r="T163" s="96">
        <f t="shared" si="715"/>
        <v>0</v>
      </c>
      <c r="U163" s="96">
        <f t="shared" si="711"/>
        <v>0</v>
      </c>
      <c r="V163" s="97" t="e">
        <f t="shared" ref="V163:W163" si="716">M163/I163</f>
        <v>#DIV/0!</v>
      </c>
      <c r="W163" s="97" t="e">
        <f t="shared" si="716"/>
        <v>#DIV/0!</v>
      </c>
      <c r="X163" s="97" t="e">
        <f t="shared" si="689"/>
        <v>#DIV/0!</v>
      </c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8"/>
      <c r="BM163" s="99"/>
      <c r="BN163" s="99"/>
      <c r="BO163" s="99"/>
      <c r="BP163" s="99"/>
    </row>
    <row r="164" spans="1:68" ht="15.75" customHeight="1">
      <c r="A164" s="88"/>
      <c r="B164" s="88"/>
      <c r="C164" s="89" t="s">
        <v>213</v>
      </c>
      <c r="D164" s="90" t="s">
        <v>74</v>
      </c>
      <c r="E164" s="165"/>
      <c r="F164" s="165"/>
      <c r="G164" s="93" t="e">
        <f t="shared" si="683"/>
        <v>#DIV/0!</v>
      </c>
      <c r="H164" s="93" t="e">
        <f t="shared" si="684"/>
        <v>#DIV/0!</v>
      </c>
      <c r="I164" s="94"/>
      <c r="J164" s="95"/>
      <c r="K164" s="95"/>
      <c r="L164" s="94"/>
      <c r="M164" s="96">
        <f t="shared" ref="M164:O164" si="717">Y164+AB164+AE164+AH164+AK164+AN164+AQ164+AT164+AW164+AZ164+BC164+BF164</f>
        <v>0</v>
      </c>
      <c r="N164" s="96">
        <f t="shared" si="717"/>
        <v>0</v>
      </c>
      <c r="O164" s="96">
        <f t="shared" si="717"/>
        <v>0</v>
      </c>
      <c r="P164" s="96">
        <f t="shared" ref="P164:R164" si="718">IF(BI164=0,SUM(Y164+AB164+AE164+AH164+AK164+AN164+AQ164+AT164+AW164+AZ164+BC164+BF164),BI164)</f>
        <v>0</v>
      </c>
      <c r="Q164" s="96">
        <f t="shared" si="718"/>
        <v>0</v>
      </c>
      <c r="R164" s="96">
        <f t="shared" si="718"/>
        <v>0</v>
      </c>
      <c r="S164" s="96">
        <f t="shared" ref="S164:T164" si="719">I164-M164</f>
        <v>0</v>
      </c>
      <c r="T164" s="96">
        <f t="shared" si="719"/>
        <v>0</v>
      </c>
      <c r="U164" s="96">
        <f t="shared" si="711"/>
        <v>0</v>
      </c>
      <c r="V164" s="97" t="e">
        <f t="shared" ref="V164:W164" si="720">M164/I164</f>
        <v>#DIV/0!</v>
      </c>
      <c r="W164" s="97" t="e">
        <f t="shared" si="720"/>
        <v>#DIV/0!</v>
      </c>
      <c r="X164" s="97" t="e">
        <f t="shared" si="689"/>
        <v>#DIV/0!</v>
      </c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8"/>
      <c r="BM164" s="99"/>
      <c r="BN164" s="99"/>
      <c r="BO164" s="99"/>
      <c r="BP164" s="99"/>
    </row>
    <row r="165" spans="1:68" ht="15.75" customHeight="1">
      <c r="A165" s="239"/>
      <c r="B165" s="239"/>
      <c r="C165" s="228"/>
      <c r="D165" s="229" t="s">
        <v>418</v>
      </c>
      <c r="E165" s="230">
        <f t="shared" ref="E165:F165" si="721">SUM(E166:E167)</f>
        <v>0</v>
      </c>
      <c r="F165" s="230">
        <f t="shared" si="721"/>
        <v>0</v>
      </c>
      <c r="G165" s="187" t="e">
        <f t="shared" si="683"/>
        <v>#DIV/0!</v>
      </c>
      <c r="H165" s="187" t="e">
        <f t="shared" si="684"/>
        <v>#DIV/0!</v>
      </c>
      <c r="I165" s="230">
        <f t="shared" ref="I165:O165" si="722">SUM(I166:I167)</f>
        <v>0</v>
      </c>
      <c r="J165" s="230">
        <f t="shared" si="722"/>
        <v>0</v>
      </c>
      <c r="K165" s="230">
        <f t="shared" si="722"/>
        <v>0</v>
      </c>
      <c r="L165" s="230">
        <f t="shared" si="722"/>
        <v>0</v>
      </c>
      <c r="M165" s="230">
        <f t="shared" si="722"/>
        <v>0</v>
      </c>
      <c r="N165" s="230">
        <f t="shared" si="722"/>
        <v>0</v>
      </c>
      <c r="O165" s="230">
        <f t="shared" si="722"/>
        <v>0</v>
      </c>
      <c r="P165" s="257">
        <f t="shared" ref="P165:R165" si="723">IF(BI165=0,SUM(Y165+AB165+AE165+AH165+AK165+AN165+AQ165+AT165+AW165+AZ165+BC165+BF165),BI165)</f>
        <v>0</v>
      </c>
      <c r="Q165" s="257">
        <f t="shared" si="723"/>
        <v>0</v>
      </c>
      <c r="R165" s="257">
        <f t="shared" si="723"/>
        <v>0</v>
      </c>
      <c r="S165" s="230">
        <f t="shared" ref="S165:U165" si="724">SUM(S166:S167)</f>
        <v>0</v>
      </c>
      <c r="T165" s="230">
        <f t="shared" si="724"/>
        <v>0</v>
      </c>
      <c r="U165" s="230">
        <f t="shared" si="724"/>
        <v>0</v>
      </c>
      <c r="V165" s="258" t="e">
        <f t="shared" ref="V165:W165" si="725">M165/I165</f>
        <v>#DIV/0!</v>
      </c>
      <c r="W165" s="258" t="e">
        <f t="shared" si="725"/>
        <v>#DIV/0!</v>
      </c>
      <c r="X165" s="258" t="e">
        <f t="shared" si="689"/>
        <v>#DIV/0!</v>
      </c>
      <c r="Y165" s="230">
        <f t="shared" ref="Y165:BK165" si="726">SUM(Y166:Y167)</f>
        <v>0</v>
      </c>
      <c r="Z165" s="230">
        <f t="shared" si="726"/>
        <v>0</v>
      </c>
      <c r="AA165" s="230">
        <f t="shared" si="726"/>
        <v>0</v>
      </c>
      <c r="AB165" s="230">
        <f t="shared" si="726"/>
        <v>0</v>
      </c>
      <c r="AC165" s="230">
        <f t="shared" si="726"/>
        <v>0</v>
      </c>
      <c r="AD165" s="230">
        <f t="shared" si="726"/>
        <v>0</v>
      </c>
      <c r="AE165" s="230">
        <f t="shared" si="726"/>
        <v>0</v>
      </c>
      <c r="AF165" s="230">
        <f t="shared" si="726"/>
        <v>0</v>
      </c>
      <c r="AG165" s="230">
        <f t="shared" si="726"/>
        <v>0</v>
      </c>
      <c r="AH165" s="230">
        <f t="shared" si="726"/>
        <v>0</v>
      </c>
      <c r="AI165" s="230">
        <f t="shared" si="726"/>
        <v>0</v>
      </c>
      <c r="AJ165" s="230">
        <f t="shared" si="726"/>
        <v>0</v>
      </c>
      <c r="AK165" s="230">
        <f t="shared" si="726"/>
        <v>0</v>
      </c>
      <c r="AL165" s="230">
        <f t="shared" si="726"/>
        <v>0</v>
      </c>
      <c r="AM165" s="230">
        <f t="shared" si="726"/>
        <v>0</v>
      </c>
      <c r="AN165" s="230">
        <f t="shared" si="726"/>
        <v>0</v>
      </c>
      <c r="AO165" s="230">
        <f t="shared" si="726"/>
        <v>0</v>
      </c>
      <c r="AP165" s="230">
        <f t="shared" si="726"/>
        <v>0</v>
      </c>
      <c r="AQ165" s="230">
        <f t="shared" si="726"/>
        <v>0</v>
      </c>
      <c r="AR165" s="230">
        <f t="shared" si="726"/>
        <v>0</v>
      </c>
      <c r="AS165" s="230">
        <f t="shared" si="726"/>
        <v>0</v>
      </c>
      <c r="AT165" s="230">
        <f t="shared" si="726"/>
        <v>0</v>
      </c>
      <c r="AU165" s="230">
        <f t="shared" si="726"/>
        <v>0</v>
      </c>
      <c r="AV165" s="230">
        <f t="shared" si="726"/>
        <v>0</v>
      </c>
      <c r="AW165" s="230">
        <f t="shared" si="726"/>
        <v>0</v>
      </c>
      <c r="AX165" s="230">
        <f t="shared" si="726"/>
        <v>0</v>
      </c>
      <c r="AY165" s="230">
        <f t="shared" si="726"/>
        <v>0</v>
      </c>
      <c r="AZ165" s="230">
        <f t="shared" si="726"/>
        <v>0</v>
      </c>
      <c r="BA165" s="230">
        <f t="shared" si="726"/>
        <v>0</v>
      </c>
      <c r="BB165" s="230">
        <f t="shared" si="726"/>
        <v>0</v>
      </c>
      <c r="BC165" s="230">
        <f t="shared" si="726"/>
        <v>0</v>
      </c>
      <c r="BD165" s="230">
        <f t="shared" si="726"/>
        <v>0</v>
      </c>
      <c r="BE165" s="230">
        <f t="shared" si="726"/>
        <v>0</v>
      </c>
      <c r="BF165" s="230">
        <f t="shared" si="726"/>
        <v>0</v>
      </c>
      <c r="BG165" s="230">
        <f t="shared" si="726"/>
        <v>0</v>
      </c>
      <c r="BH165" s="230">
        <f t="shared" si="726"/>
        <v>0</v>
      </c>
      <c r="BI165" s="230">
        <f t="shared" si="726"/>
        <v>0</v>
      </c>
      <c r="BJ165" s="230">
        <f t="shared" si="726"/>
        <v>0</v>
      </c>
      <c r="BK165" s="230">
        <f t="shared" si="726"/>
        <v>0</v>
      </c>
      <c r="BL165" s="232"/>
      <c r="BM165" s="233"/>
      <c r="BN165" s="233"/>
      <c r="BO165" s="233"/>
      <c r="BP165" s="233"/>
    </row>
    <row r="166" spans="1:68" ht="15.75" customHeight="1">
      <c r="A166" s="88"/>
      <c r="B166" s="88"/>
      <c r="C166" s="89" t="s">
        <v>357</v>
      </c>
      <c r="D166" s="90" t="s">
        <v>419</v>
      </c>
      <c r="E166" s="165"/>
      <c r="F166" s="165"/>
      <c r="G166" s="93" t="e">
        <f t="shared" si="683"/>
        <v>#DIV/0!</v>
      </c>
      <c r="H166" s="93" t="e">
        <f t="shared" si="684"/>
        <v>#DIV/0!</v>
      </c>
      <c r="I166" s="94"/>
      <c r="J166" s="95"/>
      <c r="K166" s="95"/>
      <c r="L166" s="94"/>
      <c r="M166" s="96">
        <f t="shared" ref="M166:O166" si="727">Y166+AB166+AE166+AH166+AK166+AN166+AQ166+AT166+AW166+AZ166+BC166+BF166</f>
        <v>0</v>
      </c>
      <c r="N166" s="96">
        <f t="shared" si="727"/>
        <v>0</v>
      </c>
      <c r="O166" s="96">
        <f t="shared" si="727"/>
        <v>0</v>
      </c>
      <c r="P166" s="96">
        <f t="shared" ref="P166:R166" si="728">IF(BI166=0,SUM(Y166+AB166+AE166+AH166+AK166+AN166+AQ166+AT166+AW166+AZ166+BC166+BF166),BI166)</f>
        <v>0</v>
      </c>
      <c r="Q166" s="96">
        <f t="shared" si="728"/>
        <v>0</v>
      </c>
      <c r="R166" s="96">
        <f t="shared" si="728"/>
        <v>0</v>
      </c>
      <c r="S166" s="96">
        <f t="shared" ref="S166:T166" si="729">I166-M166</f>
        <v>0</v>
      </c>
      <c r="T166" s="96">
        <f t="shared" si="729"/>
        <v>0</v>
      </c>
      <c r="U166" s="96">
        <f t="shared" ref="U166:U167" si="730">L166-O166</f>
        <v>0</v>
      </c>
      <c r="V166" s="97" t="e">
        <f t="shared" ref="V166:W166" si="731">M166/I166</f>
        <v>#DIV/0!</v>
      </c>
      <c r="W166" s="97" t="e">
        <f t="shared" si="731"/>
        <v>#DIV/0!</v>
      </c>
      <c r="X166" s="97" t="e">
        <f t="shared" si="689"/>
        <v>#DIV/0!</v>
      </c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8"/>
      <c r="BM166" s="99"/>
      <c r="BN166" s="99"/>
      <c r="BO166" s="99"/>
      <c r="BP166" s="99"/>
    </row>
    <row r="167" spans="1:68" ht="15.75" customHeight="1">
      <c r="A167" s="88"/>
      <c r="B167" s="88"/>
      <c r="C167" s="100"/>
      <c r="D167" s="90"/>
      <c r="E167" s="165"/>
      <c r="F167" s="261"/>
      <c r="G167" s="93" t="e">
        <f t="shared" si="683"/>
        <v>#DIV/0!</v>
      </c>
      <c r="H167" s="93" t="e">
        <f t="shared" si="684"/>
        <v>#DIV/0!</v>
      </c>
      <c r="I167" s="94"/>
      <c r="J167" s="95"/>
      <c r="K167" s="95"/>
      <c r="L167" s="94"/>
      <c r="M167" s="96"/>
      <c r="N167" s="96">
        <f t="shared" ref="N167:O167" si="732">Z167+AC167+AF167+AI167+AL167+AO167+AR167+AU167+AX167+BA167+BD167+BG167</f>
        <v>0</v>
      </c>
      <c r="O167" s="96">
        <f t="shared" si="732"/>
        <v>0</v>
      </c>
      <c r="P167" s="96">
        <f t="shared" ref="P167:R167" si="733">IF(BI167=0,SUM(Y167+AB167+AE167+AH167+AK167+AN167+AQ167+AT167+AW167+AZ167+BC167+BF167),BI167)</f>
        <v>0</v>
      </c>
      <c r="Q167" s="96">
        <f t="shared" si="733"/>
        <v>0</v>
      </c>
      <c r="R167" s="96">
        <f t="shared" si="733"/>
        <v>0</v>
      </c>
      <c r="S167" s="96">
        <f t="shared" ref="S167:T167" si="734">I167-M167</f>
        <v>0</v>
      </c>
      <c r="T167" s="96">
        <f t="shared" si="734"/>
        <v>0</v>
      </c>
      <c r="U167" s="96">
        <f t="shared" si="730"/>
        <v>0</v>
      </c>
      <c r="V167" s="97" t="e">
        <f t="shared" ref="V167:W167" si="735">M167/I167</f>
        <v>#DIV/0!</v>
      </c>
      <c r="W167" s="97" t="e">
        <f t="shared" si="735"/>
        <v>#DIV/0!</v>
      </c>
      <c r="X167" s="97" t="e">
        <f t="shared" si="689"/>
        <v>#DIV/0!</v>
      </c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8"/>
      <c r="BM167" s="99"/>
      <c r="BN167" s="99"/>
      <c r="BO167" s="99"/>
      <c r="BP167" s="99"/>
    </row>
    <row r="168" spans="1:68" ht="15.75" customHeight="1">
      <c r="A168" s="252"/>
      <c r="B168" s="252"/>
      <c r="C168" s="182"/>
      <c r="D168" s="253" t="s">
        <v>420</v>
      </c>
      <c r="E168" s="254">
        <f t="shared" ref="E168:F168" si="736">E169+E176</f>
        <v>84944.8</v>
      </c>
      <c r="F168" s="254">
        <f t="shared" si="736"/>
        <v>36000</v>
      </c>
      <c r="G168" s="222">
        <f t="shared" si="683"/>
        <v>0</v>
      </c>
      <c r="H168" s="222">
        <f t="shared" si="684"/>
        <v>0</v>
      </c>
      <c r="I168" s="254">
        <f t="shared" ref="I168:O168" si="737">I169+I176</f>
        <v>0</v>
      </c>
      <c r="J168" s="254">
        <f t="shared" si="737"/>
        <v>250</v>
      </c>
      <c r="K168" s="254">
        <f t="shared" si="737"/>
        <v>0</v>
      </c>
      <c r="L168" s="254">
        <f t="shared" si="737"/>
        <v>0</v>
      </c>
      <c r="M168" s="254">
        <f t="shared" si="737"/>
        <v>0</v>
      </c>
      <c r="N168" s="254">
        <f t="shared" si="737"/>
        <v>0</v>
      </c>
      <c r="O168" s="254">
        <f t="shared" si="737"/>
        <v>0</v>
      </c>
      <c r="P168" s="254">
        <f t="shared" ref="P168:R168" si="738">IF(BI168=0,SUM(Y168+AB168+AE168+AH168+AK168+AN168+AQ168+AT168+AW168+AZ168+BC168+BF168),BI168)</f>
        <v>0</v>
      </c>
      <c r="Q168" s="254">
        <f t="shared" si="738"/>
        <v>250</v>
      </c>
      <c r="R168" s="254">
        <f t="shared" si="738"/>
        <v>0</v>
      </c>
      <c r="S168" s="254">
        <f t="shared" ref="S168:U168" si="739">S169+S176</f>
        <v>0</v>
      </c>
      <c r="T168" s="254">
        <f t="shared" si="739"/>
        <v>0</v>
      </c>
      <c r="U168" s="254">
        <f t="shared" si="739"/>
        <v>0</v>
      </c>
      <c r="V168" s="255" t="e">
        <f t="shared" ref="V168:W168" si="740">M168/I168</f>
        <v>#DIV/0!</v>
      </c>
      <c r="W168" s="255">
        <f t="shared" si="740"/>
        <v>0</v>
      </c>
      <c r="X168" s="255" t="e">
        <f t="shared" si="689"/>
        <v>#DIV/0!</v>
      </c>
      <c r="Y168" s="254">
        <f t="shared" ref="Y168:BK168" si="741">Y169+Y176</f>
        <v>0</v>
      </c>
      <c r="Z168" s="254">
        <f t="shared" si="741"/>
        <v>250</v>
      </c>
      <c r="AA168" s="254">
        <f t="shared" si="741"/>
        <v>0</v>
      </c>
      <c r="AB168" s="254">
        <f t="shared" si="741"/>
        <v>0</v>
      </c>
      <c r="AC168" s="254">
        <f t="shared" si="741"/>
        <v>0</v>
      </c>
      <c r="AD168" s="254">
        <f t="shared" si="741"/>
        <v>0</v>
      </c>
      <c r="AE168" s="254">
        <f t="shared" si="741"/>
        <v>0</v>
      </c>
      <c r="AF168" s="254">
        <f t="shared" si="741"/>
        <v>0</v>
      </c>
      <c r="AG168" s="254">
        <f t="shared" si="741"/>
        <v>0</v>
      </c>
      <c r="AH168" s="254">
        <f t="shared" si="741"/>
        <v>0</v>
      </c>
      <c r="AI168" s="254">
        <f t="shared" si="741"/>
        <v>0</v>
      </c>
      <c r="AJ168" s="254">
        <f t="shared" si="741"/>
        <v>0</v>
      </c>
      <c r="AK168" s="254">
        <f t="shared" si="741"/>
        <v>0</v>
      </c>
      <c r="AL168" s="254">
        <f t="shared" si="741"/>
        <v>0</v>
      </c>
      <c r="AM168" s="254">
        <f t="shared" si="741"/>
        <v>0</v>
      </c>
      <c r="AN168" s="254">
        <f t="shared" si="741"/>
        <v>0</v>
      </c>
      <c r="AO168" s="254">
        <f t="shared" si="741"/>
        <v>0</v>
      </c>
      <c r="AP168" s="254">
        <f t="shared" si="741"/>
        <v>0</v>
      </c>
      <c r="AQ168" s="254">
        <f t="shared" si="741"/>
        <v>0</v>
      </c>
      <c r="AR168" s="254">
        <f t="shared" si="741"/>
        <v>0</v>
      </c>
      <c r="AS168" s="254">
        <f t="shared" si="741"/>
        <v>0</v>
      </c>
      <c r="AT168" s="254">
        <f t="shared" si="741"/>
        <v>0</v>
      </c>
      <c r="AU168" s="254">
        <f t="shared" si="741"/>
        <v>0</v>
      </c>
      <c r="AV168" s="254">
        <f t="shared" si="741"/>
        <v>0</v>
      </c>
      <c r="AW168" s="254">
        <f t="shared" si="741"/>
        <v>0</v>
      </c>
      <c r="AX168" s="254">
        <f t="shared" si="741"/>
        <v>0</v>
      </c>
      <c r="AY168" s="254">
        <f t="shared" si="741"/>
        <v>0</v>
      </c>
      <c r="AZ168" s="254">
        <f t="shared" si="741"/>
        <v>0</v>
      </c>
      <c r="BA168" s="254">
        <f t="shared" si="741"/>
        <v>0</v>
      </c>
      <c r="BB168" s="254">
        <f t="shared" si="741"/>
        <v>0</v>
      </c>
      <c r="BC168" s="254">
        <f t="shared" si="741"/>
        <v>0</v>
      </c>
      <c r="BD168" s="254">
        <f t="shared" si="741"/>
        <v>0</v>
      </c>
      <c r="BE168" s="254">
        <f t="shared" si="741"/>
        <v>0</v>
      </c>
      <c r="BF168" s="254">
        <f t="shared" si="741"/>
        <v>0</v>
      </c>
      <c r="BG168" s="254">
        <f t="shared" si="741"/>
        <v>0</v>
      </c>
      <c r="BH168" s="254">
        <f t="shared" si="741"/>
        <v>0</v>
      </c>
      <c r="BI168" s="254">
        <f t="shared" si="741"/>
        <v>0</v>
      </c>
      <c r="BJ168" s="254">
        <f t="shared" si="741"/>
        <v>0</v>
      </c>
      <c r="BK168" s="254">
        <f t="shared" si="741"/>
        <v>0</v>
      </c>
      <c r="BL168" s="156"/>
      <c r="BM168" s="157"/>
      <c r="BN168" s="157"/>
      <c r="BO168" s="157"/>
      <c r="BP168" s="157"/>
    </row>
    <row r="169" spans="1:68" ht="15.75" customHeight="1">
      <c r="A169" s="239"/>
      <c r="B169" s="239"/>
      <c r="C169" s="228"/>
      <c r="D169" s="229" t="s">
        <v>421</v>
      </c>
      <c r="E169" s="230">
        <f>SUM(E170:E175)</f>
        <v>84944.8</v>
      </c>
      <c r="F169" s="230">
        <f>SUM(F170:F174)</f>
        <v>0</v>
      </c>
      <c r="G169" s="187">
        <f t="shared" si="683"/>
        <v>0</v>
      </c>
      <c r="H169" s="187">
        <f t="shared" si="684"/>
        <v>0</v>
      </c>
      <c r="I169" s="230">
        <f t="shared" ref="I169:K169" si="742">SUM(I170:I175)</f>
        <v>0</v>
      </c>
      <c r="J169" s="230">
        <f t="shared" si="742"/>
        <v>250</v>
      </c>
      <c r="K169" s="230">
        <f t="shared" si="742"/>
        <v>0</v>
      </c>
      <c r="L169" s="230">
        <f t="shared" ref="L169:O169" si="743">SUM(L170:L174)</f>
        <v>0</v>
      </c>
      <c r="M169" s="230">
        <f t="shared" si="743"/>
        <v>0</v>
      </c>
      <c r="N169" s="230">
        <f t="shared" si="743"/>
        <v>0</v>
      </c>
      <c r="O169" s="230">
        <f t="shared" si="743"/>
        <v>0</v>
      </c>
      <c r="P169" s="231">
        <f t="shared" ref="P169:R169" si="744">IF(BI169=0,SUM(Y169+AB169+AE169+AH169+AK169+AN169+AQ169+AT169+AW169+AZ169+BC169+BF169),BI169)</f>
        <v>0</v>
      </c>
      <c r="Q169" s="231">
        <f t="shared" si="744"/>
        <v>250</v>
      </c>
      <c r="R169" s="231">
        <f t="shared" si="744"/>
        <v>0</v>
      </c>
      <c r="S169" s="230">
        <f t="shared" ref="S169:T169" si="745">SUM(S170:S175)</f>
        <v>0</v>
      </c>
      <c r="T169" s="230">
        <f t="shared" si="745"/>
        <v>0</v>
      </c>
      <c r="U169" s="230">
        <f>SUM(U170:U174)</f>
        <v>0</v>
      </c>
      <c r="V169" s="258" t="e">
        <f t="shared" ref="V169:W169" si="746">M169/I169</f>
        <v>#DIV/0!</v>
      </c>
      <c r="W169" s="258">
        <f t="shared" si="746"/>
        <v>0</v>
      </c>
      <c r="X169" s="258" t="e">
        <f t="shared" si="689"/>
        <v>#DIV/0!</v>
      </c>
      <c r="Y169" s="230">
        <f>SUM(Y170:Y174)</f>
        <v>0</v>
      </c>
      <c r="Z169" s="230">
        <f>SUM(Z170:Z175)</f>
        <v>250</v>
      </c>
      <c r="AA169" s="230">
        <f t="shared" ref="AA169:AE169" si="747">SUM(AA170:AA174)</f>
        <v>0</v>
      </c>
      <c r="AB169" s="230">
        <f t="shared" si="747"/>
        <v>0</v>
      </c>
      <c r="AC169" s="230">
        <f t="shared" si="747"/>
        <v>0</v>
      </c>
      <c r="AD169" s="230">
        <f t="shared" si="747"/>
        <v>0</v>
      </c>
      <c r="AE169" s="230">
        <f t="shared" si="747"/>
        <v>0</v>
      </c>
      <c r="AF169" s="230">
        <f>SUM(AF170:AF175)</f>
        <v>0</v>
      </c>
      <c r="AG169" s="230">
        <f t="shared" ref="AG169:BK169" si="748">SUM(AG170:AG174)</f>
        <v>0</v>
      </c>
      <c r="AH169" s="230">
        <f t="shared" si="748"/>
        <v>0</v>
      </c>
      <c r="AI169" s="230">
        <f t="shared" si="748"/>
        <v>0</v>
      </c>
      <c r="AJ169" s="230">
        <f t="shared" si="748"/>
        <v>0</v>
      </c>
      <c r="AK169" s="230">
        <f t="shared" si="748"/>
        <v>0</v>
      </c>
      <c r="AL169" s="230">
        <f t="shared" si="748"/>
        <v>0</v>
      </c>
      <c r="AM169" s="230">
        <f t="shared" si="748"/>
        <v>0</v>
      </c>
      <c r="AN169" s="230">
        <f t="shared" si="748"/>
        <v>0</v>
      </c>
      <c r="AO169" s="230">
        <f t="shared" si="748"/>
        <v>0</v>
      </c>
      <c r="AP169" s="230">
        <f t="shared" si="748"/>
        <v>0</v>
      </c>
      <c r="AQ169" s="230">
        <f t="shared" si="748"/>
        <v>0</v>
      </c>
      <c r="AR169" s="230">
        <f t="shared" si="748"/>
        <v>0</v>
      </c>
      <c r="AS169" s="230">
        <f t="shared" si="748"/>
        <v>0</v>
      </c>
      <c r="AT169" s="230">
        <f t="shared" si="748"/>
        <v>0</v>
      </c>
      <c r="AU169" s="230">
        <f t="shared" si="748"/>
        <v>0</v>
      </c>
      <c r="AV169" s="230">
        <f t="shared" si="748"/>
        <v>0</v>
      </c>
      <c r="AW169" s="230">
        <f t="shared" si="748"/>
        <v>0</v>
      </c>
      <c r="AX169" s="230">
        <f t="shared" si="748"/>
        <v>0</v>
      </c>
      <c r="AY169" s="230">
        <f t="shared" si="748"/>
        <v>0</v>
      </c>
      <c r="AZ169" s="230">
        <f t="shared" si="748"/>
        <v>0</v>
      </c>
      <c r="BA169" s="230">
        <f t="shared" si="748"/>
        <v>0</v>
      </c>
      <c r="BB169" s="230">
        <f t="shared" si="748"/>
        <v>0</v>
      </c>
      <c r="BC169" s="230">
        <f t="shared" si="748"/>
        <v>0</v>
      </c>
      <c r="BD169" s="230">
        <f t="shared" si="748"/>
        <v>0</v>
      </c>
      <c r="BE169" s="230">
        <f t="shared" si="748"/>
        <v>0</v>
      </c>
      <c r="BF169" s="230">
        <f t="shared" si="748"/>
        <v>0</v>
      </c>
      <c r="BG169" s="230">
        <f t="shared" si="748"/>
        <v>0</v>
      </c>
      <c r="BH169" s="230">
        <f t="shared" si="748"/>
        <v>0</v>
      </c>
      <c r="BI169" s="230">
        <f t="shared" si="748"/>
        <v>0</v>
      </c>
      <c r="BJ169" s="230">
        <f t="shared" si="748"/>
        <v>0</v>
      </c>
      <c r="BK169" s="230">
        <f t="shared" si="748"/>
        <v>0</v>
      </c>
      <c r="BL169" s="232"/>
      <c r="BM169" s="233"/>
      <c r="BN169" s="233"/>
      <c r="BO169" s="233"/>
      <c r="BP169" s="233"/>
    </row>
    <row r="170" spans="1:68" ht="15.75" customHeight="1">
      <c r="A170" s="88"/>
      <c r="B170" s="88"/>
      <c r="C170" s="100" t="s">
        <v>359</v>
      </c>
      <c r="D170" s="90" t="s">
        <v>422</v>
      </c>
      <c r="E170" s="165">
        <v>14944.8</v>
      </c>
      <c r="F170" s="165"/>
      <c r="G170" s="93">
        <f t="shared" si="683"/>
        <v>0</v>
      </c>
      <c r="H170" s="93">
        <f t="shared" si="684"/>
        <v>0</v>
      </c>
      <c r="I170" s="94"/>
      <c r="J170" s="94"/>
      <c r="K170" s="94"/>
      <c r="L170" s="262"/>
      <c r="M170" s="96"/>
      <c r="N170" s="96"/>
      <c r="O170" s="96"/>
      <c r="P170" s="81"/>
      <c r="Q170" s="81"/>
      <c r="R170" s="81"/>
      <c r="S170" s="96"/>
      <c r="T170" s="96"/>
      <c r="U170" s="96"/>
      <c r="V170" s="97"/>
      <c r="W170" s="97"/>
      <c r="X170" s="97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8"/>
      <c r="BM170" s="99"/>
      <c r="BN170" s="99"/>
      <c r="BO170" s="99"/>
      <c r="BP170" s="99"/>
    </row>
    <row r="171" spans="1:68" ht="15.75" customHeight="1">
      <c r="A171" s="88"/>
      <c r="B171" s="88"/>
      <c r="C171" s="89" t="s">
        <v>357</v>
      </c>
      <c r="D171" s="90" t="s">
        <v>423</v>
      </c>
      <c r="E171" s="165">
        <v>20000</v>
      </c>
      <c r="F171" s="165"/>
      <c r="G171" s="93">
        <f t="shared" si="683"/>
        <v>0</v>
      </c>
      <c r="H171" s="93">
        <f t="shared" si="684"/>
        <v>0</v>
      </c>
      <c r="I171" s="94">
        <v>0</v>
      </c>
      <c r="J171" s="94"/>
      <c r="K171" s="94"/>
      <c r="L171" s="262"/>
      <c r="M171" s="96"/>
      <c r="N171" s="96"/>
      <c r="O171" s="96"/>
      <c r="P171" s="81"/>
      <c r="Q171" s="81"/>
      <c r="R171" s="81"/>
      <c r="S171" s="96"/>
      <c r="T171" s="96"/>
      <c r="U171" s="96"/>
      <c r="V171" s="97"/>
      <c r="W171" s="97"/>
      <c r="X171" s="97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8"/>
      <c r="BM171" s="99"/>
      <c r="BN171" s="99"/>
      <c r="BO171" s="99"/>
      <c r="BP171" s="99"/>
    </row>
    <row r="172" spans="1:68" ht="15.75" customHeight="1">
      <c r="A172" s="88"/>
      <c r="B172" s="88"/>
      <c r="C172" s="89" t="s">
        <v>200</v>
      </c>
      <c r="D172" s="90" t="s">
        <v>201</v>
      </c>
      <c r="E172" s="165">
        <v>0</v>
      </c>
      <c r="F172" s="165"/>
      <c r="G172" s="93" t="e">
        <f t="shared" si="683"/>
        <v>#DIV/0!</v>
      </c>
      <c r="H172" s="93" t="e">
        <f t="shared" si="684"/>
        <v>#DIV/0!</v>
      </c>
      <c r="I172" s="94"/>
      <c r="J172" s="94"/>
      <c r="K172" s="94"/>
      <c r="L172" s="201"/>
      <c r="M172" s="96">
        <f t="shared" ref="M172:O172" si="749">Y172+AB172+AE172+AH172+AK172+AN172+AQ172+AT172+AW172+AZ172+BC172+BF172</f>
        <v>0</v>
      </c>
      <c r="N172" s="96">
        <f t="shared" si="749"/>
        <v>0</v>
      </c>
      <c r="O172" s="96">
        <f t="shared" si="749"/>
        <v>0</v>
      </c>
      <c r="P172" s="96">
        <f t="shared" ref="P172:R172" si="750">IF(BI172=0,SUM(Y172+AB172+AE172+AH172+AK172+AN172+AQ172+AT172+AW172+AZ172+BC172+BF172),BI172)</f>
        <v>0</v>
      </c>
      <c r="Q172" s="96">
        <f t="shared" si="750"/>
        <v>0</v>
      </c>
      <c r="R172" s="96">
        <f t="shared" si="750"/>
        <v>0</v>
      </c>
      <c r="S172" s="96">
        <f t="shared" ref="S172:T172" si="751">I172-M172</f>
        <v>0</v>
      </c>
      <c r="T172" s="96">
        <f t="shared" si="751"/>
        <v>0</v>
      </c>
      <c r="U172" s="96">
        <f t="shared" ref="U172:U175" si="752">L172-O172</f>
        <v>0</v>
      </c>
      <c r="V172" s="97" t="e">
        <f t="shared" ref="V172:W172" si="753">M172/I172</f>
        <v>#DIV/0!</v>
      </c>
      <c r="W172" s="97" t="e">
        <f t="shared" si="753"/>
        <v>#DIV/0!</v>
      </c>
      <c r="X172" s="97" t="e">
        <f t="shared" ref="X172:X187" si="754">O172/L172</f>
        <v>#DIV/0!</v>
      </c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102">
        <v>0</v>
      </c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8"/>
      <c r="BM172" s="99"/>
      <c r="BN172" s="99"/>
      <c r="BO172" s="99"/>
      <c r="BP172" s="99"/>
    </row>
    <row r="173" spans="1:68" ht="15.75" customHeight="1">
      <c r="A173" s="88"/>
      <c r="B173" s="88"/>
      <c r="C173" s="100" t="s">
        <v>424</v>
      </c>
      <c r="D173" s="90" t="s">
        <v>425</v>
      </c>
      <c r="E173" s="165">
        <v>44000</v>
      </c>
      <c r="F173" s="165"/>
      <c r="G173" s="93">
        <f t="shared" si="683"/>
        <v>0</v>
      </c>
      <c r="H173" s="93">
        <f t="shared" si="684"/>
        <v>0</v>
      </c>
      <c r="I173" s="94">
        <v>0</v>
      </c>
      <c r="J173" s="94"/>
      <c r="K173" s="94"/>
      <c r="L173" s="201"/>
      <c r="M173" s="96">
        <f t="shared" ref="M173:O173" si="755">Y173+AB173+AE173+AH173+AK173+AN173+AQ173+AT173+AW173+AZ173+BC173+BF173</f>
        <v>0</v>
      </c>
      <c r="N173" s="96">
        <f t="shared" si="755"/>
        <v>0</v>
      </c>
      <c r="O173" s="96">
        <f t="shared" si="755"/>
        <v>0</v>
      </c>
      <c r="P173" s="96">
        <f t="shared" ref="P173:R173" si="756">IF(BI173=0,SUM(Y173+AB173+AE173+AH173+AK173+AN173+AQ173+AT173+AW173+AZ173+BC173+BF173),BI173)</f>
        <v>0</v>
      </c>
      <c r="Q173" s="96">
        <f t="shared" si="756"/>
        <v>0</v>
      </c>
      <c r="R173" s="96">
        <f t="shared" si="756"/>
        <v>0</v>
      </c>
      <c r="S173" s="137">
        <f t="shared" ref="S173:T173" si="757">I173-M173</f>
        <v>0</v>
      </c>
      <c r="T173" s="96">
        <f t="shared" si="757"/>
        <v>0</v>
      </c>
      <c r="U173" s="96">
        <f t="shared" si="752"/>
        <v>0</v>
      </c>
      <c r="V173" s="97" t="e">
        <f t="shared" ref="V173:W173" si="758">M173/I173</f>
        <v>#DIV/0!</v>
      </c>
      <c r="W173" s="97" t="e">
        <f t="shared" si="758"/>
        <v>#DIV/0!</v>
      </c>
      <c r="X173" s="97" t="e">
        <f t="shared" si="754"/>
        <v>#DIV/0!</v>
      </c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63">
        <v>0</v>
      </c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128"/>
      <c r="BG173" s="95"/>
      <c r="BH173" s="95"/>
      <c r="BI173" s="95"/>
      <c r="BJ173" s="95"/>
      <c r="BK173" s="95"/>
      <c r="BL173" s="98"/>
      <c r="BM173" s="99"/>
      <c r="BN173" s="99"/>
      <c r="BO173" s="99"/>
      <c r="BP173" s="99"/>
    </row>
    <row r="174" spans="1:68" ht="15.75" customHeight="1">
      <c r="A174" s="88"/>
      <c r="B174" s="88"/>
      <c r="C174" s="100" t="s">
        <v>359</v>
      </c>
      <c r="D174" s="90" t="s">
        <v>160</v>
      </c>
      <c r="E174" s="91">
        <v>6000</v>
      </c>
      <c r="F174" s="165"/>
      <c r="G174" s="93">
        <f t="shared" si="683"/>
        <v>0</v>
      </c>
      <c r="H174" s="93">
        <f t="shared" si="684"/>
        <v>0</v>
      </c>
      <c r="I174" s="94">
        <v>0</v>
      </c>
      <c r="J174" s="94"/>
      <c r="K174" s="94"/>
      <c r="L174" s="201"/>
      <c r="M174" s="96">
        <f t="shared" ref="M174:O174" si="759">Y174+AB174+AE174+AH174+AK174+AN174+AQ174+AT174+AW174+AZ174+BC174+BF174</f>
        <v>0</v>
      </c>
      <c r="N174" s="96">
        <f t="shared" si="759"/>
        <v>0</v>
      </c>
      <c r="O174" s="96">
        <f t="shared" si="759"/>
        <v>0</v>
      </c>
      <c r="P174" s="96">
        <f t="shared" ref="P174:R174" si="760">IF(BI174=0,SUM(Y174+AB174+AE174+AH174+AK174+AN174+AQ174+AT174+AW174+AZ174+BC174+BF174),BI174)</f>
        <v>0</v>
      </c>
      <c r="Q174" s="96">
        <f t="shared" si="760"/>
        <v>0</v>
      </c>
      <c r="R174" s="96">
        <f t="shared" si="760"/>
        <v>0</v>
      </c>
      <c r="S174" s="96">
        <f t="shared" ref="S174:T174" si="761">I174-M174</f>
        <v>0</v>
      </c>
      <c r="T174" s="96">
        <f t="shared" si="761"/>
        <v>0</v>
      </c>
      <c r="U174" s="96">
        <f t="shared" si="752"/>
        <v>0</v>
      </c>
      <c r="V174" s="97" t="e">
        <f t="shared" ref="V174:W174" si="762">M174/I174</f>
        <v>#DIV/0!</v>
      </c>
      <c r="W174" s="97" t="e">
        <f t="shared" si="762"/>
        <v>#DIV/0!</v>
      </c>
      <c r="X174" s="97" t="e">
        <f t="shared" si="754"/>
        <v>#DIV/0!</v>
      </c>
      <c r="Y174" s="95"/>
      <c r="Z174" s="95"/>
      <c r="AA174" s="95"/>
      <c r="AB174" s="102">
        <v>0</v>
      </c>
      <c r="AC174" s="95"/>
      <c r="AD174" s="95"/>
      <c r="AE174" s="95"/>
      <c r="AF174" s="95"/>
      <c r="AG174" s="95"/>
      <c r="AH174" s="102">
        <v>0</v>
      </c>
      <c r="AI174" s="95"/>
      <c r="AJ174" s="95"/>
      <c r="AK174" s="102">
        <v>0</v>
      </c>
      <c r="AL174" s="95"/>
      <c r="AM174" s="95"/>
      <c r="AN174" s="102">
        <v>0</v>
      </c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8"/>
      <c r="BM174" s="99"/>
      <c r="BN174" s="99"/>
      <c r="BO174" s="99"/>
      <c r="BP174" s="99"/>
    </row>
    <row r="175" spans="1:68" ht="15.75" customHeight="1">
      <c r="A175" s="88"/>
      <c r="B175" s="205" t="s">
        <v>426</v>
      </c>
      <c r="C175" s="100" t="s">
        <v>323</v>
      </c>
      <c r="D175" s="90" t="s">
        <v>353</v>
      </c>
      <c r="E175" s="91"/>
      <c r="F175" s="165"/>
      <c r="G175" s="93" t="e">
        <f t="shared" si="683"/>
        <v>#DIV/0!</v>
      </c>
      <c r="H175" s="93" t="e">
        <f t="shared" si="684"/>
        <v>#DIV/0!</v>
      </c>
      <c r="I175" s="94"/>
      <c r="J175" s="145">
        <v>250</v>
      </c>
      <c r="K175" s="145"/>
      <c r="L175" s="201"/>
      <c r="M175" s="96">
        <f t="shared" ref="M175:O175" si="763">Y175+AB175+AE175+AH175+AK175+AN175+AQ175+AT175+AW175+AZ175+BC175+BF175</f>
        <v>0</v>
      </c>
      <c r="N175" s="96">
        <f t="shared" si="763"/>
        <v>250</v>
      </c>
      <c r="O175" s="96">
        <f t="shared" si="763"/>
        <v>0</v>
      </c>
      <c r="P175" s="96">
        <f t="shared" ref="P175:R175" si="764">IF(BI175=0,SUM(Y175+AB175+AE175+AH175+AK175+AN175+AQ175+AT175+AW175+AZ175+BC175+BF175),BI175)</f>
        <v>0</v>
      </c>
      <c r="Q175" s="96">
        <f t="shared" si="764"/>
        <v>250</v>
      </c>
      <c r="R175" s="96">
        <f t="shared" si="764"/>
        <v>0</v>
      </c>
      <c r="S175" s="96">
        <f>I175-M175</f>
        <v>0</v>
      </c>
      <c r="T175" s="96">
        <f>J175-N175-K175</f>
        <v>0</v>
      </c>
      <c r="U175" s="96">
        <f t="shared" si="752"/>
        <v>0</v>
      </c>
      <c r="V175" s="97" t="e">
        <f t="shared" ref="V175:W175" si="765">M175/I175</f>
        <v>#DIV/0!</v>
      </c>
      <c r="W175" s="97">
        <f t="shared" si="765"/>
        <v>1</v>
      </c>
      <c r="X175" s="97" t="e">
        <f t="shared" si="754"/>
        <v>#DIV/0!</v>
      </c>
      <c r="Y175" s="95"/>
      <c r="Z175" s="102">
        <v>250</v>
      </c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8"/>
      <c r="BM175" s="99"/>
      <c r="BN175" s="99"/>
      <c r="BO175" s="99"/>
      <c r="BP175" s="99"/>
    </row>
    <row r="176" spans="1:68" ht="15.75" customHeight="1">
      <c r="A176" s="239"/>
      <c r="B176" s="239"/>
      <c r="C176" s="228"/>
      <c r="D176" s="229" t="s">
        <v>427</v>
      </c>
      <c r="E176" s="230">
        <f t="shared" ref="E176:F176" si="766">SUM(E177:E182)</f>
        <v>0</v>
      </c>
      <c r="F176" s="230">
        <f t="shared" si="766"/>
        <v>36000</v>
      </c>
      <c r="G176" s="187" t="e">
        <f t="shared" si="683"/>
        <v>#DIV/0!</v>
      </c>
      <c r="H176" s="187" t="e">
        <f t="shared" si="684"/>
        <v>#DIV/0!</v>
      </c>
      <c r="I176" s="230">
        <f t="shared" ref="I176:O176" si="767">SUM(I177:I182)</f>
        <v>0</v>
      </c>
      <c r="J176" s="230">
        <f t="shared" si="767"/>
        <v>0</v>
      </c>
      <c r="K176" s="230">
        <f t="shared" si="767"/>
        <v>0</v>
      </c>
      <c r="L176" s="230">
        <f t="shared" si="767"/>
        <v>0</v>
      </c>
      <c r="M176" s="230">
        <f t="shared" si="767"/>
        <v>0</v>
      </c>
      <c r="N176" s="230">
        <f t="shared" si="767"/>
        <v>0</v>
      </c>
      <c r="O176" s="230">
        <f t="shared" si="767"/>
        <v>0</v>
      </c>
      <c r="P176" s="257">
        <f t="shared" ref="P176:R176" si="768">IF(BI176=0,SUM(Y176+AB176+AE176+AH176+AK176+AN176+AQ176+AT176+AW176+AZ176+BC176+BF176),BI176)</f>
        <v>0</v>
      </c>
      <c r="Q176" s="257">
        <f t="shared" si="768"/>
        <v>0</v>
      </c>
      <c r="R176" s="257">
        <f t="shared" si="768"/>
        <v>0</v>
      </c>
      <c r="S176" s="230">
        <f t="shared" ref="S176:U176" si="769">SUM(S177:S182)</f>
        <v>0</v>
      </c>
      <c r="T176" s="230">
        <f t="shared" si="769"/>
        <v>0</v>
      </c>
      <c r="U176" s="230">
        <f t="shared" si="769"/>
        <v>0</v>
      </c>
      <c r="V176" s="258" t="e">
        <f t="shared" ref="V176:W176" si="770">M176/I176</f>
        <v>#DIV/0!</v>
      </c>
      <c r="W176" s="258" t="e">
        <f t="shared" si="770"/>
        <v>#DIV/0!</v>
      </c>
      <c r="X176" s="258" t="e">
        <f t="shared" si="754"/>
        <v>#DIV/0!</v>
      </c>
      <c r="Y176" s="230">
        <f t="shared" ref="Y176:BK176" si="771">SUM(Y177:Y182)</f>
        <v>0</v>
      </c>
      <c r="Z176" s="230">
        <f t="shared" si="771"/>
        <v>0</v>
      </c>
      <c r="AA176" s="230">
        <f t="shared" si="771"/>
        <v>0</v>
      </c>
      <c r="AB176" s="230">
        <f t="shared" si="771"/>
        <v>0</v>
      </c>
      <c r="AC176" s="230">
        <f t="shared" si="771"/>
        <v>0</v>
      </c>
      <c r="AD176" s="230">
        <f t="shared" si="771"/>
        <v>0</v>
      </c>
      <c r="AE176" s="230">
        <f t="shared" si="771"/>
        <v>0</v>
      </c>
      <c r="AF176" s="230">
        <f t="shared" si="771"/>
        <v>0</v>
      </c>
      <c r="AG176" s="230">
        <f t="shared" si="771"/>
        <v>0</v>
      </c>
      <c r="AH176" s="230">
        <f t="shared" si="771"/>
        <v>0</v>
      </c>
      <c r="AI176" s="230">
        <f t="shared" si="771"/>
        <v>0</v>
      </c>
      <c r="AJ176" s="230">
        <f t="shared" si="771"/>
        <v>0</v>
      </c>
      <c r="AK176" s="230">
        <f t="shared" si="771"/>
        <v>0</v>
      </c>
      <c r="AL176" s="230">
        <f t="shared" si="771"/>
        <v>0</v>
      </c>
      <c r="AM176" s="230">
        <f t="shared" si="771"/>
        <v>0</v>
      </c>
      <c r="AN176" s="230">
        <f t="shared" si="771"/>
        <v>0</v>
      </c>
      <c r="AO176" s="230">
        <f t="shared" si="771"/>
        <v>0</v>
      </c>
      <c r="AP176" s="230">
        <f t="shared" si="771"/>
        <v>0</v>
      </c>
      <c r="AQ176" s="230">
        <f t="shared" si="771"/>
        <v>0</v>
      </c>
      <c r="AR176" s="230">
        <f t="shared" si="771"/>
        <v>0</v>
      </c>
      <c r="AS176" s="230">
        <f t="shared" si="771"/>
        <v>0</v>
      </c>
      <c r="AT176" s="230">
        <f t="shared" si="771"/>
        <v>0</v>
      </c>
      <c r="AU176" s="230">
        <f t="shared" si="771"/>
        <v>0</v>
      </c>
      <c r="AV176" s="230">
        <f t="shared" si="771"/>
        <v>0</v>
      </c>
      <c r="AW176" s="230">
        <f t="shared" si="771"/>
        <v>0</v>
      </c>
      <c r="AX176" s="230">
        <f t="shared" si="771"/>
        <v>0</v>
      </c>
      <c r="AY176" s="230">
        <f t="shared" si="771"/>
        <v>0</v>
      </c>
      <c r="AZ176" s="230">
        <f t="shared" si="771"/>
        <v>0</v>
      </c>
      <c r="BA176" s="230">
        <f t="shared" si="771"/>
        <v>0</v>
      </c>
      <c r="BB176" s="230">
        <f t="shared" si="771"/>
        <v>0</v>
      </c>
      <c r="BC176" s="230">
        <f t="shared" si="771"/>
        <v>0</v>
      </c>
      <c r="BD176" s="230">
        <f t="shared" si="771"/>
        <v>0</v>
      </c>
      <c r="BE176" s="230">
        <f t="shared" si="771"/>
        <v>0</v>
      </c>
      <c r="BF176" s="230">
        <f t="shared" si="771"/>
        <v>0</v>
      </c>
      <c r="BG176" s="230">
        <f t="shared" si="771"/>
        <v>0</v>
      </c>
      <c r="BH176" s="230">
        <f t="shared" si="771"/>
        <v>0</v>
      </c>
      <c r="BI176" s="230">
        <f t="shared" si="771"/>
        <v>0</v>
      </c>
      <c r="BJ176" s="230">
        <f t="shared" si="771"/>
        <v>0</v>
      </c>
      <c r="BK176" s="230">
        <f t="shared" si="771"/>
        <v>0</v>
      </c>
      <c r="BL176" s="232"/>
      <c r="BM176" s="233"/>
      <c r="BN176" s="233"/>
      <c r="BO176" s="233"/>
      <c r="BP176" s="233"/>
    </row>
    <row r="177" spans="1:68" ht="15.75" customHeight="1">
      <c r="A177" s="88"/>
      <c r="B177" s="135"/>
      <c r="C177" s="89" t="s">
        <v>165</v>
      </c>
      <c r="D177" s="143" t="s">
        <v>428</v>
      </c>
      <c r="E177" s="165"/>
      <c r="F177" s="165"/>
      <c r="G177" s="93" t="e">
        <f t="shared" si="683"/>
        <v>#DIV/0!</v>
      </c>
      <c r="H177" s="93" t="e">
        <f t="shared" si="684"/>
        <v>#DIV/0!</v>
      </c>
      <c r="I177" s="94"/>
      <c r="J177" s="145">
        <v>0</v>
      </c>
      <c r="K177" s="145"/>
      <c r="L177" s="201"/>
      <c r="M177" s="96">
        <f t="shared" ref="M177:O177" si="772">Y177+AB177+AE177+AH177+AK177+AN177+AQ177+AT177+AW177+AZ177+BC177+BF177</f>
        <v>0</v>
      </c>
      <c r="N177" s="96">
        <f t="shared" si="772"/>
        <v>0</v>
      </c>
      <c r="O177" s="96">
        <f t="shared" si="772"/>
        <v>0</v>
      </c>
      <c r="P177" s="96">
        <f t="shared" ref="P177:R177" si="773">IF(BI177=0,SUM(Y177+AB177+AE177+AH177+AK177+AN177+AQ177+AT177+AW177+AZ177+BC177+BF177),BI177)</f>
        <v>0</v>
      </c>
      <c r="Q177" s="96">
        <f t="shared" si="773"/>
        <v>0</v>
      </c>
      <c r="R177" s="96">
        <f t="shared" si="773"/>
        <v>0</v>
      </c>
      <c r="S177" s="96">
        <f t="shared" ref="S177:T177" si="774">I177-M177</f>
        <v>0</v>
      </c>
      <c r="T177" s="96">
        <f t="shared" si="774"/>
        <v>0</v>
      </c>
      <c r="U177" s="96">
        <f t="shared" ref="U177:U182" si="775">L177-O177</f>
        <v>0</v>
      </c>
      <c r="V177" s="97" t="e">
        <f t="shared" ref="V177:W177" si="776">M177/I177</f>
        <v>#DIV/0!</v>
      </c>
      <c r="W177" s="97" t="e">
        <f t="shared" si="776"/>
        <v>#DIV/0!</v>
      </c>
      <c r="X177" s="97" t="e">
        <f t="shared" si="754"/>
        <v>#DIV/0!</v>
      </c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102">
        <v>0</v>
      </c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8"/>
      <c r="BM177" s="99"/>
      <c r="BN177" s="99"/>
      <c r="BO177" s="99"/>
      <c r="BP177" s="99"/>
    </row>
    <row r="178" spans="1:68" ht="15.75" customHeight="1">
      <c r="A178" s="88"/>
      <c r="B178" s="88"/>
      <c r="C178" s="89" t="s">
        <v>165</v>
      </c>
      <c r="D178" s="143" t="s">
        <v>429</v>
      </c>
      <c r="E178" s="165"/>
      <c r="F178" s="165"/>
      <c r="G178" s="93" t="e">
        <f t="shared" si="683"/>
        <v>#DIV/0!</v>
      </c>
      <c r="H178" s="93" t="e">
        <f t="shared" si="684"/>
        <v>#DIV/0!</v>
      </c>
      <c r="I178" s="94"/>
      <c r="J178" s="94"/>
      <c r="K178" s="94"/>
      <c r="L178" s="201"/>
      <c r="M178" s="96">
        <f t="shared" ref="M178:O178" si="777">Y178+AB178+AE178+AH178+AK178+AN178+AQ178+AT178+AW178+AZ178+BC178+BF178</f>
        <v>0</v>
      </c>
      <c r="N178" s="96">
        <f t="shared" si="777"/>
        <v>0</v>
      </c>
      <c r="O178" s="96">
        <f t="shared" si="777"/>
        <v>0</v>
      </c>
      <c r="P178" s="96">
        <f t="shared" ref="P178:R178" si="778">IF(BI178=0,SUM(Y178+AB178+AE178+AH178+AK178+AN178+AQ178+AT178+AW178+AZ178+BC178+BF178),BI178)</f>
        <v>0</v>
      </c>
      <c r="Q178" s="96">
        <f t="shared" si="778"/>
        <v>0</v>
      </c>
      <c r="R178" s="96">
        <f t="shared" si="778"/>
        <v>0</v>
      </c>
      <c r="S178" s="96">
        <f t="shared" ref="S178:T178" si="779">I178-M178</f>
        <v>0</v>
      </c>
      <c r="T178" s="96">
        <f t="shared" si="779"/>
        <v>0</v>
      </c>
      <c r="U178" s="96">
        <f t="shared" si="775"/>
        <v>0</v>
      </c>
      <c r="V178" s="97" t="e">
        <f t="shared" ref="V178:W178" si="780">M178/I178</f>
        <v>#DIV/0!</v>
      </c>
      <c r="W178" s="97" t="e">
        <f t="shared" si="780"/>
        <v>#DIV/0!</v>
      </c>
      <c r="X178" s="97" t="e">
        <f t="shared" si="754"/>
        <v>#DIV/0!</v>
      </c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8"/>
      <c r="BM178" s="99"/>
      <c r="BN178" s="99"/>
      <c r="BO178" s="99"/>
      <c r="BP178" s="99"/>
    </row>
    <row r="179" spans="1:68" ht="15.75" customHeight="1">
      <c r="A179" s="88"/>
      <c r="B179" s="88"/>
      <c r="C179" s="100" t="s">
        <v>275</v>
      </c>
      <c r="D179" s="264" t="s">
        <v>430</v>
      </c>
      <c r="E179" s="165"/>
      <c r="F179" s="194">
        <v>1000</v>
      </c>
      <c r="G179" s="93"/>
      <c r="H179" s="93"/>
      <c r="I179" s="94"/>
      <c r="J179" s="94"/>
      <c r="K179" s="94"/>
      <c r="L179" s="201"/>
      <c r="M179" s="96">
        <f t="shared" ref="M179:O179" si="781">Y179+AB179+AE179+AH179+AK179+AN179+AQ179+AT179+AW179+AZ179+BC179+BF179</f>
        <v>0</v>
      </c>
      <c r="N179" s="96">
        <f t="shared" si="781"/>
        <v>0</v>
      </c>
      <c r="O179" s="96">
        <f t="shared" si="781"/>
        <v>0</v>
      </c>
      <c r="P179" s="96">
        <f t="shared" ref="P179:R179" si="782">IF(BI179=0,SUM(Y179+AB179+AE179+AH179+AK179+AN179+AQ179+AT179+AW179+AZ179+BC179+BF179),BI179)</f>
        <v>0</v>
      </c>
      <c r="Q179" s="96">
        <f t="shared" si="782"/>
        <v>0</v>
      </c>
      <c r="R179" s="96">
        <f t="shared" si="782"/>
        <v>0</v>
      </c>
      <c r="S179" s="96">
        <f t="shared" ref="S179:T179" si="783">I179-M179</f>
        <v>0</v>
      </c>
      <c r="T179" s="96">
        <f t="shared" si="783"/>
        <v>0</v>
      </c>
      <c r="U179" s="96">
        <f t="shared" si="775"/>
        <v>0</v>
      </c>
      <c r="V179" s="97" t="e">
        <f t="shared" ref="V179:W179" si="784">M179/I179</f>
        <v>#DIV/0!</v>
      </c>
      <c r="W179" s="97" t="e">
        <f t="shared" si="784"/>
        <v>#DIV/0!</v>
      </c>
      <c r="X179" s="97" t="e">
        <f t="shared" si="754"/>
        <v>#DIV/0!</v>
      </c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8"/>
      <c r="BM179" s="99"/>
      <c r="BN179" s="99"/>
      <c r="BO179" s="99"/>
      <c r="BP179" s="99"/>
    </row>
    <row r="180" spans="1:68" ht="15.75" customHeight="1">
      <c r="A180" s="88"/>
      <c r="B180" s="88"/>
      <c r="C180" s="100" t="s">
        <v>431</v>
      </c>
      <c r="D180" s="264" t="s">
        <v>430</v>
      </c>
      <c r="E180" s="165"/>
      <c r="F180" s="194">
        <v>18000</v>
      </c>
      <c r="G180" s="93"/>
      <c r="H180" s="93"/>
      <c r="I180" s="94"/>
      <c r="J180" s="94"/>
      <c r="K180" s="94"/>
      <c r="L180" s="201"/>
      <c r="M180" s="96">
        <f t="shared" ref="M180:O180" si="785">Y180+AB180+AE180+AH180+AK180+AN180+AQ180+AT180+AW180+AZ180+BC180+BF180</f>
        <v>0</v>
      </c>
      <c r="N180" s="96">
        <f t="shared" si="785"/>
        <v>0</v>
      </c>
      <c r="O180" s="96">
        <f t="shared" si="785"/>
        <v>0</v>
      </c>
      <c r="P180" s="96">
        <f t="shared" ref="P180:R180" si="786">IF(BI180=0,SUM(Y180+AB180+AE180+AH180+AK180+AN180+AQ180+AT180+AW180+AZ180+BC180+BF180),BI180)</f>
        <v>0</v>
      </c>
      <c r="Q180" s="96">
        <f t="shared" si="786"/>
        <v>0</v>
      </c>
      <c r="R180" s="96">
        <f t="shared" si="786"/>
        <v>0</v>
      </c>
      <c r="S180" s="96">
        <f t="shared" ref="S180:T180" si="787">I180-M180</f>
        <v>0</v>
      </c>
      <c r="T180" s="96">
        <f t="shared" si="787"/>
        <v>0</v>
      </c>
      <c r="U180" s="96">
        <f t="shared" si="775"/>
        <v>0</v>
      </c>
      <c r="V180" s="97" t="e">
        <f t="shared" ref="V180:W180" si="788">M180/I180</f>
        <v>#DIV/0!</v>
      </c>
      <c r="W180" s="97" t="e">
        <f t="shared" si="788"/>
        <v>#DIV/0!</v>
      </c>
      <c r="X180" s="97" t="e">
        <f t="shared" si="754"/>
        <v>#DIV/0!</v>
      </c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8"/>
      <c r="BM180" s="99"/>
      <c r="BN180" s="99"/>
      <c r="BO180" s="99"/>
      <c r="BP180" s="99"/>
    </row>
    <row r="181" spans="1:68" ht="15.75" customHeight="1">
      <c r="A181" s="88"/>
      <c r="B181" s="88"/>
      <c r="C181" s="100" t="s">
        <v>255</v>
      </c>
      <c r="D181" s="264" t="s">
        <v>430</v>
      </c>
      <c r="E181" s="165"/>
      <c r="F181" s="194">
        <v>17000</v>
      </c>
      <c r="G181" s="93"/>
      <c r="H181" s="93"/>
      <c r="I181" s="94"/>
      <c r="J181" s="94"/>
      <c r="K181" s="94"/>
      <c r="L181" s="201"/>
      <c r="M181" s="96">
        <f t="shared" ref="M181:O181" si="789">Y181+AB181+AE181+AH181+AK181+AN181+AQ181+AT181+AW181+AZ181+BC181+BF181</f>
        <v>0</v>
      </c>
      <c r="N181" s="96">
        <f t="shared" si="789"/>
        <v>0</v>
      </c>
      <c r="O181" s="96">
        <f t="shared" si="789"/>
        <v>0</v>
      </c>
      <c r="P181" s="96">
        <f t="shared" ref="P181:R181" si="790">IF(BI181=0,SUM(Y181+AB181+AE181+AH181+AK181+AN181+AQ181+AT181+AW181+AZ181+BC181+BF181),BI181)</f>
        <v>0</v>
      </c>
      <c r="Q181" s="96">
        <f t="shared" si="790"/>
        <v>0</v>
      </c>
      <c r="R181" s="96">
        <f t="shared" si="790"/>
        <v>0</v>
      </c>
      <c r="S181" s="96">
        <f t="shared" ref="S181:T181" si="791">I181-M181</f>
        <v>0</v>
      </c>
      <c r="T181" s="96">
        <f t="shared" si="791"/>
        <v>0</v>
      </c>
      <c r="U181" s="96">
        <f t="shared" si="775"/>
        <v>0</v>
      </c>
      <c r="V181" s="97" t="e">
        <f t="shared" ref="V181:W181" si="792">M181/I181</f>
        <v>#DIV/0!</v>
      </c>
      <c r="W181" s="97" t="e">
        <f t="shared" si="792"/>
        <v>#DIV/0!</v>
      </c>
      <c r="X181" s="97" t="e">
        <f t="shared" si="754"/>
        <v>#DIV/0!</v>
      </c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8"/>
      <c r="BM181" s="99"/>
      <c r="BN181" s="99"/>
      <c r="BO181" s="99"/>
      <c r="BP181" s="99"/>
    </row>
    <row r="182" spans="1:68" ht="15.75" customHeight="1">
      <c r="A182" s="88"/>
      <c r="B182" s="88"/>
      <c r="C182" s="89" t="s">
        <v>298</v>
      </c>
      <c r="D182" s="90" t="s">
        <v>432</v>
      </c>
      <c r="E182" s="165"/>
      <c r="F182" s="165"/>
      <c r="G182" s="93" t="e">
        <f t="shared" ref="G182:G184" si="793">I182/E182</f>
        <v>#DIV/0!</v>
      </c>
      <c r="H182" s="93" t="e">
        <f t="shared" ref="H182:H184" si="794">M182/E182</f>
        <v>#DIV/0!</v>
      </c>
      <c r="I182" s="94"/>
      <c r="J182" s="94"/>
      <c r="K182" s="94"/>
      <c r="L182" s="265"/>
      <c r="M182" s="96">
        <f t="shared" ref="M182:O182" si="795">Y182+AB182+AE182+AH182+AK182+AN182+AQ182+AT182+AW182+AZ182+BC182+BF182</f>
        <v>0</v>
      </c>
      <c r="N182" s="96">
        <f t="shared" si="795"/>
        <v>0</v>
      </c>
      <c r="O182" s="96">
        <f t="shared" si="795"/>
        <v>0</v>
      </c>
      <c r="P182" s="96">
        <f t="shared" ref="P182:R182" si="796">IF(BI182=0,SUM(Y182+AB182+AE182+AH182+AK182+AN182+AQ182+AT182+AW182+AZ182+BC182+BF182),BI182)</f>
        <v>0</v>
      </c>
      <c r="Q182" s="96">
        <f t="shared" si="796"/>
        <v>0</v>
      </c>
      <c r="R182" s="96">
        <f t="shared" si="796"/>
        <v>0</v>
      </c>
      <c r="S182" s="96">
        <f t="shared" ref="S182:T182" si="797">I182-M182</f>
        <v>0</v>
      </c>
      <c r="T182" s="96">
        <f t="shared" si="797"/>
        <v>0</v>
      </c>
      <c r="U182" s="96">
        <f t="shared" si="775"/>
        <v>0</v>
      </c>
      <c r="V182" s="97" t="e">
        <f t="shared" ref="V182:W182" si="798">M182/I182</f>
        <v>#DIV/0!</v>
      </c>
      <c r="W182" s="97" t="e">
        <f t="shared" si="798"/>
        <v>#DIV/0!</v>
      </c>
      <c r="X182" s="97" t="e">
        <f t="shared" si="754"/>
        <v>#DIV/0!</v>
      </c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102">
        <v>0</v>
      </c>
      <c r="BC182" s="95"/>
      <c r="BD182" s="95"/>
      <c r="BE182" s="95"/>
      <c r="BF182" s="95"/>
      <c r="BG182" s="95"/>
      <c r="BH182" s="95"/>
      <c r="BI182" s="95"/>
      <c r="BJ182" s="95"/>
      <c r="BK182" s="95"/>
      <c r="BL182" s="98"/>
      <c r="BM182" s="99"/>
      <c r="BN182" s="99"/>
      <c r="BO182" s="99"/>
      <c r="BP182" s="99"/>
    </row>
    <row r="183" spans="1:68" ht="15.75" customHeight="1">
      <c r="A183" s="266"/>
      <c r="B183" s="266"/>
      <c r="C183" s="267"/>
      <c r="D183" s="268" t="s">
        <v>433</v>
      </c>
      <c r="E183" s="269">
        <f t="shared" ref="E183:F183" si="799">SUM(E184:E187)</f>
        <v>0</v>
      </c>
      <c r="F183" s="269">
        <f t="shared" si="799"/>
        <v>0</v>
      </c>
      <c r="G183" s="222" t="e">
        <f t="shared" si="793"/>
        <v>#DIV/0!</v>
      </c>
      <c r="H183" s="222" t="e">
        <f t="shared" si="794"/>
        <v>#DIV/0!</v>
      </c>
      <c r="I183" s="269">
        <f t="shared" ref="I183:O183" si="800">SUM(I184:I187)</f>
        <v>0</v>
      </c>
      <c r="J183" s="269">
        <f t="shared" si="800"/>
        <v>734.93000000000006</v>
      </c>
      <c r="K183" s="269">
        <f t="shared" si="800"/>
        <v>0</v>
      </c>
      <c r="L183" s="269">
        <f t="shared" si="800"/>
        <v>0</v>
      </c>
      <c r="M183" s="269">
        <f t="shared" si="800"/>
        <v>0</v>
      </c>
      <c r="N183" s="269">
        <f t="shared" si="800"/>
        <v>0</v>
      </c>
      <c r="O183" s="269">
        <f t="shared" si="800"/>
        <v>0</v>
      </c>
      <c r="P183" s="237">
        <f t="shared" ref="P183:R183" si="801">IF(BI183=0,SUM(Y183+AB183+AE183+AH183+AK183+AN183+AQ183+AT183+AW183+AZ183+BC183+BF183),BI183)</f>
        <v>0</v>
      </c>
      <c r="Q183" s="237">
        <f t="shared" si="801"/>
        <v>0</v>
      </c>
      <c r="R183" s="237">
        <f t="shared" si="801"/>
        <v>0</v>
      </c>
      <c r="S183" s="269">
        <f t="shared" ref="S183:U183" si="802">SUM(S184:S187)</f>
        <v>0</v>
      </c>
      <c r="T183" s="269">
        <f t="shared" si="802"/>
        <v>734.93000000000006</v>
      </c>
      <c r="U183" s="269">
        <f t="shared" si="802"/>
        <v>0</v>
      </c>
      <c r="V183" s="270" t="e">
        <f t="shared" ref="V183:W183" si="803">M183/I183</f>
        <v>#DIV/0!</v>
      </c>
      <c r="W183" s="270">
        <f t="shared" si="803"/>
        <v>0</v>
      </c>
      <c r="X183" s="270" t="e">
        <f t="shared" si="754"/>
        <v>#DIV/0!</v>
      </c>
      <c r="Y183" s="269">
        <f t="shared" ref="Y183:BK183" si="804">SUM(Y184:Y187)</f>
        <v>0</v>
      </c>
      <c r="Z183" s="269">
        <f t="shared" si="804"/>
        <v>0</v>
      </c>
      <c r="AA183" s="269">
        <f t="shared" si="804"/>
        <v>0</v>
      </c>
      <c r="AB183" s="269">
        <f t="shared" si="804"/>
        <v>0</v>
      </c>
      <c r="AC183" s="269">
        <f t="shared" si="804"/>
        <v>0</v>
      </c>
      <c r="AD183" s="269">
        <f t="shared" si="804"/>
        <v>0</v>
      </c>
      <c r="AE183" s="269">
        <f t="shared" si="804"/>
        <v>0</v>
      </c>
      <c r="AF183" s="269">
        <f t="shared" si="804"/>
        <v>0</v>
      </c>
      <c r="AG183" s="269">
        <f t="shared" si="804"/>
        <v>0</v>
      </c>
      <c r="AH183" s="269">
        <f t="shared" si="804"/>
        <v>0</v>
      </c>
      <c r="AI183" s="269">
        <f t="shared" si="804"/>
        <v>0</v>
      </c>
      <c r="AJ183" s="269">
        <f t="shared" si="804"/>
        <v>0</v>
      </c>
      <c r="AK183" s="269">
        <f t="shared" si="804"/>
        <v>0</v>
      </c>
      <c r="AL183" s="269">
        <f t="shared" si="804"/>
        <v>0</v>
      </c>
      <c r="AM183" s="269">
        <f t="shared" si="804"/>
        <v>0</v>
      </c>
      <c r="AN183" s="269">
        <f t="shared" si="804"/>
        <v>0</v>
      </c>
      <c r="AO183" s="269">
        <f t="shared" si="804"/>
        <v>0</v>
      </c>
      <c r="AP183" s="269">
        <f t="shared" si="804"/>
        <v>0</v>
      </c>
      <c r="AQ183" s="269">
        <f t="shared" si="804"/>
        <v>0</v>
      </c>
      <c r="AR183" s="269">
        <f t="shared" si="804"/>
        <v>0</v>
      </c>
      <c r="AS183" s="269">
        <f t="shared" si="804"/>
        <v>0</v>
      </c>
      <c r="AT183" s="269">
        <f t="shared" si="804"/>
        <v>0</v>
      </c>
      <c r="AU183" s="269">
        <f t="shared" si="804"/>
        <v>0</v>
      </c>
      <c r="AV183" s="269">
        <f t="shared" si="804"/>
        <v>0</v>
      </c>
      <c r="AW183" s="269">
        <f t="shared" si="804"/>
        <v>0</v>
      </c>
      <c r="AX183" s="269">
        <f t="shared" si="804"/>
        <v>0</v>
      </c>
      <c r="AY183" s="269">
        <f t="shared" si="804"/>
        <v>0</v>
      </c>
      <c r="AZ183" s="269">
        <f t="shared" si="804"/>
        <v>0</v>
      </c>
      <c r="BA183" s="269">
        <f t="shared" si="804"/>
        <v>0</v>
      </c>
      <c r="BB183" s="269">
        <f t="shared" si="804"/>
        <v>0</v>
      </c>
      <c r="BC183" s="269">
        <f t="shared" si="804"/>
        <v>0</v>
      </c>
      <c r="BD183" s="269">
        <f t="shared" si="804"/>
        <v>0</v>
      </c>
      <c r="BE183" s="269">
        <f t="shared" si="804"/>
        <v>0</v>
      </c>
      <c r="BF183" s="269">
        <f t="shared" si="804"/>
        <v>0</v>
      </c>
      <c r="BG183" s="269">
        <f t="shared" si="804"/>
        <v>0</v>
      </c>
      <c r="BH183" s="269">
        <f t="shared" si="804"/>
        <v>0</v>
      </c>
      <c r="BI183" s="269">
        <f t="shared" si="804"/>
        <v>0</v>
      </c>
      <c r="BJ183" s="269">
        <f t="shared" si="804"/>
        <v>0</v>
      </c>
      <c r="BK183" s="269">
        <f t="shared" si="804"/>
        <v>0</v>
      </c>
      <c r="BL183" s="232"/>
      <c r="BM183" s="233"/>
      <c r="BN183" s="233"/>
      <c r="BO183" s="233"/>
      <c r="BP183" s="233"/>
    </row>
    <row r="184" spans="1:68" ht="15.75" customHeight="1">
      <c r="A184" s="88"/>
      <c r="B184" s="135" t="s">
        <v>434</v>
      </c>
      <c r="C184" s="100" t="s">
        <v>435</v>
      </c>
      <c r="D184" s="90" t="s">
        <v>436</v>
      </c>
      <c r="E184" s="165"/>
      <c r="F184" s="165"/>
      <c r="G184" s="93" t="e">
        <f t="shared" si="793"/>
        <v>#DIV/0!</v>
      </c>
      <c r="H184" s="93" t="e">
        <f t="shared" si="794"/>
        <v>#DIV/0!</v>
      </c>
      <c r="I184" s="94"/>
      <c r="J184" s="145">
        <v>376.89</v>
      </c>
      <c r="K184" s="145"/>
      <c r="L184" s="271"/>
      <c r="M184" s="96">
        <f t="shared" ref="M184:O184" si="805">Y184+AB184+AE184+AH184+AK184+AN184+AQ184+AT184+AW184+AZ184+BC184+BF184</f>
        <v>0</v>
      </c>
      <c r="N184" s="96">
        <f t="shared" si="805"/>
        <v>0</v>
      </c>
      <c r="O184" s="96">
        <f t="shared" si="805"/>
        <v>0</v>
      </c>
      <c r="P184" s="96">
        <f t="shared" ref="P184:R184" si="806">IF(BI184=0,SUM(Y184+AB184+AE184+AH184+AK184+AN184+AQ184+AT184+AW184+AZ184+BC184+BF184),BI184)</f>
        <v>0</v>
      </c>
      <c r="Q184" s="96">
        <f t="shared" si="806"/>
        <v>0</v>
      </c>
      <c r="R184" s="96">
        <f t="shared" si="806"/>
        <v>0</v>
      </c>
      <c r="S184" s="96">
        <f t="shared" ref="S184:T184" si="807">I184-M184</f>
        <v>0</v>
      </c>
      <c r="T184" s="96">
        <f t="shared" si="807"/>
        <v>376.89</v>
      </c>
      <c r="U184" s="96">
        <f t="shared" ref="U184:U187" si="808">L184-O184</f>
        <v>0</v>
      </c>
      <c r="V184" s="97" t="e">
        <f t="shared" ref="V184:W184" si="809">M184/I184</f>
        <v>#DIV/0!</v>
      </c>
      <c r="W184" s="97">
        <f t="shared" si="809"/>
        <v>0</v>
      </c>
      <c r="X184" s="97" t="e">
        <f t="shared" si="754"/>
        <v>#DIV/0!</v>
      </c>
      <c r="Y184" s="95"/>
      <c r="Z184" s="95"/>
      <c r="AA184" s="95"/>
      <c r="AB184" s="95"/>
      <c r="AC184" s="102">
        <v>0</v>
      </c>
      <c r="AD184" s="95"/>
      <c r="AE184" s="95"/>
      <c r="AF184" s="95"/>
      <c r="AG184" s="95"/>
      <c r="AH184" s="95"/>
      <c r="AI184" s="102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8"/>
      <c r="BM184" s="99"/>
      <c r="BN184" s="99"/>
      <c r="BO184" s="99"/>
      <c r="BP184" s="99"/>
    </row>
    <row r="185" spans="1:68" ht="15.75" customHeight="1">
      <c r="A185" s="88"/>
      <c r="B185" s="272" t="s">
        <v>437</v>
      </c>
      <c r="C185" s="273" t="s">
        <v>438</v>
      </c>
      <c r="D185" s="235" t="s">
        <v>439</v>
      </c>
      <c r="E185" s="165"/>
      <c r="F185" s="165"/>
      <c r="G185" s="93"/>
      <c r="H185" s="93"/>
      <c r="I185" s="94"/>
      <c r="J185" s="274">
        <v>358.04</v>
      </c>
      <c r="K185" s="94"/>
      <c r="L185" s="271"/>
      <c r="M185" s="96">
        <f t="shared" ref="M185:O185" si="810">Y185+AB185+AE185+AH185+AK185+AN185+AQ185+AT185+AW185+AZ185+BC185+BF185</f>
        <v>0</v>
      </c>
      <c r="N185" s="96">
        <f t="shared" si="810"/>
        <v>0</v>
      </c>
      <c r="O185" s="96">
        <f t="shared" si="810"/>
        <v>0</v>
      </c>
      <c r="P185" s="96">
        <f t="shared" ref="P185:R185" si="811">IF(BI185=0,SUM(Y185+AB185+AE185+AH185+AK185+AN185+AQ185+AT185+AW185+AZ185+BC185+BF185),BI185)</f>
        <v>0</v>
      </c>
      <c r="Q185" s="96">
        <f t="shared" si="811"/>
        <v>0</v>
      </c>
      <c r="R185" s="96">
        <f t="shared" si="811"/>
        <v>0</v>
      </c>
      <c r="S185" s="96">
        <f t="shared" ref="S185:T185" si="812">I185-M185</f>
        <v>0</v>
      </c>
      <c r="T185" s="96">
        <f t="shared" si="812"/>
        <v>358.04</v>
      </c>
      <c r="U185" s="96">
        <f t="shared" si="808"/>
        <v>0</v>
      </c>
      <c r="V185" s="97" t="e">
        <f t="shared" ref="V185:W185" si="813">M185/I185</f>
        <v>#DIV/0!</v>
      </c>
      <c r="W185" s="97">
        <f t="shared" si="813"/>
        <v>0</v>
      </c>
      <c r="X185" s="97" t="e">
        <f t="shared" si="754"/>
        <v>#DIV/0!</v>
      </c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8"/>
      <c r="BM185" s="99"/>
      <c r="BN185" s="99"/>
      <c r="BO185" s="99"/>
      <c r="BP185" s="99"/>
    </row>
    <row r="186" spans="1:68" ht="15.75" customHeight="1">
      <c r="A186" s="88"/>
      <c r="B186" s="88"/>
      <c r="C186" s="89" t="s">
        <v>318</v>
      </c>
      <c r="D186" s="90" t="s">
        <v>440</v>
      </c>
      <c r="E186" s="165"/>
      <c r="F186" s="165"/>
      <c r="G186" s="93" t="e">
        <f t="shared" ref="G186:G187" si="814">I186/E186</f>
        <v>#DIV/0!</v>
      </c>
      <c r="H186" s="93" t="e">
        <f t="shared" ref="H186:H187" si="815">M186/E186</f>
        <v>#DIV/0!</v>
      </c>
      <c r="I186" s="94"/>
      <c r="J186" s="94"/>
      <c r="K186" s="94"/>
      <c r="L186" s="271"/>
      <c r="M186" s="96">
        <f t="shared" ref="M186:O186" si="816">Y186+AB186+AE186+AH186+AK186+AN186+AQ186+AT186+AW186+AZ186+BC186+BF186</f>
        <v>0</v>
      </c>
      <c r="N186" s="96">
        <f t="shared" si="816"/>
        <v>0</v>
      </c>
      <c r="O186" s="96">
        <f t="shared" si="816"/>
        <v>0</v>
      </c>
      <c r="P186" s="96">
        <f t="shared" ref="P186:R186" si="817">IF(BI186=0,SUM(Y186+AB186+AE186+AH186+AK186+AN186+AQ186+AT186+AW186+AZ186+BC186+BF186),BI186)</f>
        <v>0</v>
      </c>
      <c r="Q186" s="96">
        <f t="shared" si="817"/>
        <v>0</v>
      </c>
      <c r="R186" s="96">
        <f t="shared" si="817"/>
        <v>0</v>
      </c>
      <c r="S186" s="96">
        <f t="shared" ref="S186:T186" si="818">I186-M186</f>
        <v>0</v>
      </c>
      <c r="T186" s="96">
        <f t="shared" si="818"/>
        <v>0</v>
      </c>
      <c r="U186" s="96">
        <f t="shared" si="808"/>
        <v>0</v>
      </c>
      <c r="V186" s="97" t="e">
        <f t="shared" ref="V186:W186" si="819">M186/I186</f>
        <v>#DIV/0!</v>
      </c>
      <c r="W186" s="97" t="e">
        <f t="shared" si="819"/>
        <v>#DIV/0!</v>
      </c>
      <c r="X186" s="97" t="e">
        <f t="shared" si="754"/>
        <v>#DIV/0!</v>
      </c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8"/>
      <c r="BM186" s="99"/>
      <c r="BN186" s="99"/>
      <c r="BO186" s="99"/>
      <c r="BP186" s="99"/>
    </row>
    <row r="187" spans="1:68" ht="15.75" customHeight="1">
      <c r="A187" s="88"/>
      <c r="B187" s="88"/>
      <c r="C187" s="89" t="s">
        <v>357</v>
      </c>
      <c r="D187" s="90" t="s">
        <v>441</v>
      </c>
      <c r="E187" s="165"/>
      <c r="F187" s="165"/>
      <c r="G187" s="93" t="e">
        <f t="shared" si="814"/>
        <v>#DIV/0!</v>
      </c>
      <c r="H187" s="93" t="e">
        <f t="shared" si="815"/>
        <v>#DIV/0!</v>
      </c>
      <c r="I187" s="94"/>
      <c r="J187" s="94"/>
      <c r="K187" s="94"/>
      <c r="L187" s="275"/>
      <c r="M187" s="96">
        <f t="shared" ref="M187:O187" si="820">Y187+AB187+AE187+AH187+AK187+AN187+AQ187+AT187+AW187+AZ187+BC187+BF187</f>
        <v>0</v>
      </c>
      <c r="N187" s="96">
        <f t="shared" si="820"/>
        <v>0</v>
      </c>
      <c r="O187" s="96">
        <f t="shared" si="820"/>
        <v>0</v>
      </c>
      <c r="P187" s="96">
        <f t="shared" ref="P187:R187" si="821">IF(BI187=0,SUM(Y187+AB187+AE187+AH187+AK187+AN187+AQ187+AT187+AW187+AZ187+BC187+BF187),BI187)</f>
        <v>0</v>
      </c>
      <c r="Q187" s="96">
        <f t="shared" si="821"/>
        <v>0</v>
      </c>
      <c r="R187" s="96">
        <f t="shared" si="821"/>
        <v>0</v>
      </c>
      <c r="S187" s="96">
        <f t="shared" ref="S187:T187" si="822">I187-M187</f>
        <v>0</v>
      </c>
      <c r="T187" s="96">
        <f t="shared" si="822"/>
        <v>0</v>
      </c>
      <c r="U187" s="96">
        <f t="shared" si="808"/>
        <v>0</v>
      </c>
      <c r="V187" s="97" t="e">
        <f t="shared" ref="V187:W187" si="823">M187/I187</f>
        <v>#DIV/0!</v>
      </c>
      <c r="W187" s="97" t="e">
        <f t="shared" si="823"/>
        <v>#DIV/0!</v>
      </c>
      <c r="X187" s="97" t="e">
        <f t="shared" si="754"/>
        <v>#DIV/0!</v>
      </c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8"/>
      <c r="BM187" s="99"/>
      <c r="BN187" s="99"/>
      <c r="BO187" s="99"/>
      <c r="BP187" s="99"/>
    </row>
    <row r="188" spans="1:68" ht="15.75" customHeight="1">
      <c r="A188" s="276"/>
      <c r="B188" s="276"/>
      <c r="C188" s="277"/>
      <c r="D188" s="278"/>
      <c r="E188" s="278"/>
      <c r="F188" s="278"/>
      <c r="G188" s="279"/>
      <c r="H188" s="279"/>
      <c r="I188" s="279"/>
      <c r="J188" s="279"/>
      <c r="K188" s="279"/>
      <c r="L188" s="279"/>
      <c r="M188" s="279"/>
      <c r="N188" s="279"/>
      <c r="O188" s="279"/>
      <c r="P188" s="280"/>
      <c r="Q188" s="280"/>
      <c r="R188" s="280"/>
      <c r="S188" s="279"/>
      <c r="T188" s="279"/>
      <c r="U188" s="279"/>
      <c r="V188" s="279"/>
      <c r="W188" s="281"/>
      <c r="X188" s="279"/>
      <c r="Y188" s="279"/>
      <c r="Z188" s="279"/>
      <c r="AA188" s="279"/>
      <c r="AB188" s="279"/>
      <c r="AC188" s="279"/>
      <c r="AD188" s="279"/>
      <c r="AE188" s="279"/>
      <c r="AF188" s="279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J188" s="279"/>
      <c r="BK188" s="279"/>
      <c r="BL188" s="21"/>
      <c r="BM188" s="21"/>
      <c r="BN188" s="21"/>
      <c r="BO188" s="21"/>
      <c r="BP188" s="21"/>
    </row>
    <row r="189" spans="1:68" ht="15.75" customHeight="1">
      <c r="A189" s="276"/>
      <c r="B189" s="276"/>
      <c r="C189" s="277"/>
      <c r="D189" s="282" t="s">
        <v>442</v>
      </c>
      <c r="E189" s="283" t="s">
        <v>62</v>
      </c>
      <c r="F189" s="283" t="s">
        <v>63</v>
      </c>
      <c r="G189" s="510" t="s">
        <v>443</v>
      </c>
      <c r="H189" s="511"/>
      <c r="I189" s="284" t="s">
        <v>62</v>
      </c>
      <c r="J189" s="284" t="s">
        <v>147</v>
      </c>
      <c r="K189" s="284"/>
      <c r="L189" s="284" t="s">
        <v>63</v>
      </c>
      <c r="M189" s="284" t="s">
        <v>62</v>
      </c>
      <c r="N189" s="284" t="s">
        <v>147</v>
      </c>
      <c r="O189" s="284" t="s">
        <v>63</v>
      </c>
      <c r="P189" s="284" t="s">
        <v>62</v>
      </c>
      <c r="Q189" s="284" t="s">
        <v>147</v>
      </c>
      <c r="R189" s="284" t="s">
        <v>63</v>
      </c>
      <c r="S189" s="285"/>
      <c r="T189" s="285"/>
      <c r="U189" s="285"/>
      <c r="V189" s="285"/>
      <c r="W189" s="286"/>
      <c r="X189" s="285"/>
      <c r="Y189" s="510" t="s">
        <v>444</v>
      </c>
      <c r="Z189" s="512"/>
      <c r="AA189" s="512"/>
      <c r="AB189" s="512"/>
      <c r="AC189" s="512"/>
      <c r="AD189" s="511"/>
      <c r="AE189" s="513" t="s">
        <v>445</v>
      </c>
      <c r="AF189" s="512"/>
      <c r="AG189" s="512"/>
      <c r="AH189" s="512"/>
      <c r="AI189" s="512"/>
      <c r="AJ189" s="511"/>
      <c r="AK189" s="513" t="s">
        <v>446</v>
      </c>
      <c r="AL189" s="512"/>
      <c r="AM189" s="512"/>
      <c r="AN189" s="512"/>
      <c r="AO189" s="512"/>
      <c r="AP189" s="511"/>
      <c r="AQ189" s="513" t="s">
        <v>447</v>
      </c>
      <c r="AR189" s="512"/>
      <c r="AS189" s="512"/>
      <c r="AT189" s="512"/>
      <c r="AU189" s="512"/>
      <c r="AV189" s="511"/>
      <c r="AW189" s="513" t="s">
        <v>448</v>
      </c>
      <c r="AX189" s="512"/>
      <c r="AY189" s="512"/>
      <c r="AZ189" s="512"/>
      <c r="BA189" s="512"/>
      <c r="BB189" s="511"/>
      <c r="BC189" s="279"/>
      <c r="BD189" s="279"/>
      <c r="BE189" s="279"/>
      <c r="BF189" s="279"/>
      <c r="BG189" s="279"/>
      <c r="BH189" s="279"/>
      <c r="BI189" s="279"/>
      <c r="BJ189" s="279"/>
      <c r="BK189" s="279"/>
    </row>
    <row r="190" spans="1:68" ht="15.75" customHeight="1">
      <c r="A190" s="287"/>
      <c r="B190" s="287"/>
      <c r="C190" s="288"/>
      <c r="D190" s="289" t="s">
        <v>449</v>
      </c>
      <c r="E190" s="290">
        <f t="shared" ref="E190:F190" si="824">E4+E12+E67+E96+E159</f>
        <v>2379653.64</v>
      </c>
      <c r="F190" s="290">
        <f t="shared" si="824"/>
        <v>4614392.4400000004</v>
      </c>
      <c r="G190" s="291" t="s">
        <v>62</v>
      </c>
      <c r="H190" s="291" t="s">
        <v>63</v>
      </c>
      <c r="I190" s="292"/>
      <c r="J190" s="289"/>
      <c r="K190" s="289"/>
      <c r="L190" s="292"/>
      <c r="M190" s="292"/>
      <c r="N190" s="292"/>
      <c r="O190" s="292"/>
      <c r="P190" s="292"/>
      <c r="Q190" s="292"/>
      <c r="R190" s="292"/>
      <c r="S190" s="285"/>
      <c r="T190" s="285"/>
      <c r="U190" s="285"/>
      <c r="V190" s="285"/>
      <c r="W190" s="286"/>
      <c r="X190" s="285"/>
      <c r="Y190" s="293" t="s">
        <v>174</v>
      </c>
      <c r="Z190" s="294" t="s">
        <v>175</v>
      </c>
      <c r="AA190" s="294" t="s">
        <v>176</v>
      </c>
      <c r="AB190" s="295" t="s">
        <v>177</v>
      </c>
      <c r="AC190" s="293" t="s">
        <v>178</v>
      </c>
      <c r="AD190" s="293" t="s">
        <v>179</v>
      </c>
      <c r="AE190" s="293" t="s">
        <v>174</v>
      </c>
      <c r="AF190" s="294" t="s">
        <v>175</v>
      </c>
      <c r="AG190" s="294" t="s">
        <v>176</v>
      </c>
      <c r="AH190" s="295" t="s">
        <v>177</v>
      </c>
      <c r="AI190" s="293" t="s">
        <v>178</v>
      </c>
      <c r="AJ190" s="293" t="s">
        <v>179</v>
      </c>
      <c r="AK190" s="293" t="s">
        <v>174</v>
      </c>
      <c r="AL190" s="294" t="s">
        <v>175</v>
      </c>
      <c r="AM190" s="294" t="s">
        <v>176</v>
      </c>
      <c r="AN190" s="295" t="s">
        <v>177</v>
      </c>
      <c r="AO190" s="293" t="s">
        <v>178</v>
      </c>
      <c r="AP190" s="293" t="s">
        <v>179</v>
      </c>
      <c r="AQ190" s="293" t="s">
        <v>174</v>
      </c>
      <c r="AR190" s="294" t="s">
        <v>175</v>
      </c>
      <c r="AS190" s="294" t="s">
        <v>176</v>
      </c>
      <c r="AT190" s="295" t="s">
        <v>177</v>
      </c>
      <c r="AU190" s="293" t="s">
        <v>178</v>
      </c>
      <c r="AV190" s="293" t="s">
        <v>179</v>
      </c>
      <c r="AW190" s="293" t="s">
        <v>174</v>
      </c>
      <c r="AX190" s="294" t="s">
        <v>175</v>
      </c>
      <c r="AY190" s="294" t="s">
        <v>176</v>
      </c>
      <c r="AZ190" s="295" t="s">
        <v>177</v>
      </c>
      <c r="BA190" s="293" t="s">
        <v>178</v>
      </c>
      <c r="BB190" s="293" t="s">
        <v>179</v>
      </c>
      <c r="BC190" s="279"/>
      <c r="BD190" s="279"/>
      <c r="BE190" s="279"/>
      <c r="BF190" s="279"/>
      <c r="BG190" s="279"/>
      <c r="BH190" s="279"/>
      <c r="BI190" s="279"/>
      <c r="BJ190" s="279"/>
      <c r="BK190" s="279"/>
    </row>
    <row r="191" spans="1:68" ht="15.75" customHeight="1">
      <c r="A191" s="296"/>
      <c r="B191" s="296"/>
      <c r="C191" s="297"/>
      <c r="D191" s="289" t="s">
        <v>450</v>
      </c>
      <c r="E191" s="298">
        <f>SUM(Y191:AD191)+SUM(Y193:AD193)</f>
        <v>0</v>
      </c>
      <c r="F191" s="298">
        <f>SUM(AE191:BB191)+SUM(AE193:BB193)</f>
        <v>-2.67</v>
      </c>
      <c r="G191" s="299">
        <f t="shared" ref="G191:H191" si="825">E191/E190</f>
        <v>0</v>
      </c>
      <c r="H191" s="299">
        <f t="shared" si="825"/>
        <v>-5.7862438765611353E-7</v>
      </c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285"/>
      <c r="W191" s="286"/>
      <c r="X191" s="285"/>
      <c r="Y191" s="300"/>
      <c r="Z191" s="301"/>
      <c r="AA191" s="301"/>
      <c r="AB191" s="302"/>
      <c r="AC191" s="302"/>
      <c r="AD191" s="302"/>
      <c r="AE191" s="300"/>
      <c r="AF191" s="301"/>
      <c r="AG191" s="301"/>
      <c r="AH191" s="302"/>
      <c r="AI191" s="302"/>
      <c r="AJ191" s="302"/>
      <c r="AK191" s="300">
        <v>0</v>
      </c>
      <c r="AL191" s="301">
        <v>0</v>
      </c>
      <c r="AM191" s="301">
        <v>0</v>
      </c>
      <c r="AN191" s="302">
        <v>0</v>
      </c>
      <c r="AO191" s="302"/>
      <c r="AP191" s="302">
        <v>0</v>
      </c>
      <c r="AQ191" s="300">
        <v>0</v>
      </c>
      <c r="AR191" s="301">
        <v>0</v>
      </c>
      <c r="AS191" s="301">
        <v>0</v>
      </c>
      <c r="AT191" s="302">
        <v>0</v>
      </c>
      <c r="AU191" s="302">
        <v>0</v>
      </c>
      <c r="AV191" s="302">
        <v>0</v>
      </c>
      <c r="AW191" s="300">
        <v>0</v>
      </c>
      <c r="AX191" s="301">
        <v>0</v>
      </c>
      <c r="AY191" s="301">
        <v>0</v>
      </c>
      <c r="AZ191" s="302">
        <v>0</v>
      </c>
      <c r="BA191" s="302">
        <v>0</v>
      </c>
      <c r="BB191" s="302">
        <v>0</v>
      </c>
      <c r="BC191" s="59"/>
      <c r="BD191" s="59"/>
      <c r="BE191" s="59"/>
      <c r="BF191" s="59"/>
      <c r="BG191" s="59"/>
      <c r="BH191" s="59"/>
      <c r="BI191" s="59"/>
      <c r="BJ191" s="59"/>
      <c r="BK191" s="59"/>
    </row>
    <row r="192" spans="1:68" ht="15.75" customHeight="1">
      <c r="A192" s="296"/>
      <c r="B192" s="296"/>
      <c r="C192" s="297"/>
      <c r="D192" s="289" t="s">
        <v>451</v>
      </c>
      <c r="E192" s="290">
        <f>I192</f>
        <v>0</v>
      </c>
      <c r="F192" s="290">
        <f>L192</f>
        <v>0</v>
      </c>
      <c r="G192" s="299" t="e">
        <f t="shared" ref="G192:H192" si="826">E192/E191</f>
        <v>#DIV/0!</v>
      </c>
      <c r="H192" s="299">
        <f t="shared" si="826"/>
        <v>0</v>
      </c>
      <c r="I192" s="303">
        <f t="shared" ref="I192:J192" si="827">I4+I12+I67+I96+I159</f>
        <v>0</v>
      </c>
      <c r="J192" s="303">
        <f t="shared" si="827"/>
        <v>2466010.4700000002</v>
      </c>
      <c r="K192" s="303"/>
      <c r="L192" s="303">
        <f>L4+L12+L67+L96+L159</f>
        <v>0</v>
      </c>
      <c r="M192" s="303"/>
      <c r="N192" s="303"/>
      <c r="O192" s="303"/>
      <c r="P192" s="292"/>
      <c r="Q192" s="292"/>
      <c r="R192" s="292"/>
      <c r="S192" s="285"/>
      <c r="T192" s="285"/>
      <c r="U192" s="285"/>
      <c r="V192" s="285"/>
      <c r="W192" s="286"/>
      <c r="X192" s="285"/>
      <c r="Y192" s="293" t="s">
        <v>180</v>
      </c>
      <c r="Z192" s="304" t="s">
        <v>181</v>
      </c>
      <c r="AA192" s="304" t="s">
        <v>182</v>
      </c>
      <c r="AB192" s="305" t="s">
        <v>183</v>
      </c>
      <c r="AC192" s="306" t="s">
        <v>184</v>
      </c>
      <c r="AD192" s="306" t="s">
        <v>185</v>
      </c>
      <c r="AE192" s="293" t="s">
        <v>180</v>
      </c>
      <c r="AF192" s="304" t="s">
        <v>181</v>
      </c>
      <c r="AG192" s="304" t="s">
        <v>182</v>
      </c>
      <c r="AH192" s="305" t="s">
        <v>183</v>
      </c>
      <c r="AI192" s="306" t="s">
        <v>184</v>
      </c>
      <c r="AJ192" s="306" t="s">
        <v>185</v>
      </c>
      <c r="AK192" s="293" t="s">
        <v>180</v>
      </c>
      <c r="AL192" s="304" t="s">
        <v>181</v>
      </c>
      <c r="AM192" s="304" t="s">
        <v>182</v>
      </c>
      <c r="AN192" s="305" t="s">
        <v>183</v>
      </c>
      <c r="AO192" s="306" t="s">
        <v>184</v>
      </c>
      <c r="AP192" s="306" t="s">
        <v>185</v>
      </c>
      <c r="AQ192" s="293" t="s">
        <v>180</v>
      </c>
      <c r="AR192" s="304" t="s">
        <v>181</v>
      </c>
      <c r="AS192" s="304" t="s">
        <v>182</v>
      </c>
      <c r="AT192" s="305" t="s">
        <v>183</v>
      </c>
      <c r="AU192" s="306" t="s">
        <v>184</v>
      </c>
      <c r="AV192" s="306" t="s">
        <v>185</v>
      </c>
      <c r="AW192" s="293" t="s">
        <v>180</v>
      </c>
      <c r="AX192" s="304" t="s">
        <v>181</v>
      </c>
      <c r="AY192" s="304" t="s">
        <v>182</v>
      </c>
      <c r="AZ192" s="305" t="s">
        <v>183</v>
      </c>
      <c r="BA192" s="306" t="s">
        <v>184</v>
      </c>
      <c r="BB192" s="306" t="s">
        <v>185</v>
      </c>
      <c r="BC192" s="59"/>
      <c r="BD192" s="59"/>
      <c r="BE192" s="59"/>
      <c r="BF192" s="59"/>
      <c r="BG192" s="59"/>
      <c r="BH192" s="59"/>
      <c r="BI192" s="59"/>
      <c r="BJ192" s="59"/>
      <c r="BK192" s="59"/>
    </row>
    <row r="193" spans="1:68" ht="15.75" customHeight="1">
      <c r="A193" s="296"/>
      <c r="B193" s="296"/>
      <c r="C193" s="297"/>
      <c r="D193" s="289" t="s">
        <v>452</v>
      </c>
      <c r="E193" s="290">
        <f>M193</f>
        <v>0</v>
      </c>
      <c r="F193" s="290">
        <f>O193</f>
        <v>0</v>
      </c>
      <c r="G193" s="299" t="e">
        <f t="shared" ref="G193:H193" si="828">E193/E191</f>
        <v>#DIV/0!</v>
      </c>
      <c r="H193" s="299">
        <f t="shared" si="828"/>
        <v>0</v>
      </c>
      <c r="I193" s="307"/>
      <c r="J193" s="307"/>
      <c r="K193" s="307"/>
      <c r="L193" s="307"/>
      <c r="M193" s="298">
        <f t="shared" ref="M193:O193" si="829">M4+M12+M67+M96+M159</f>
        <v>0</v>
      </c>
      <c r="N193" s="298">
        <f t="shared" si="829"/>
        <v>219216.24</v>
      </c>
      <c r="O193" s="298">
        <f t="shared" si="829"/>
        <v>0</v>
      </c>
      <c r="P193" s="292"/>
      <c r="Q193" s="292"/>
      <c r="R193" s="292"/>
      <c r="S193" s="285"/>
      <c r="T193" s="285"/>
      <c r="U193" s="285"/>
      <c r="V193" s="285"/>
      <c r="W193" s="286"/>
      <c r="X193" s="285"/>
      <c r="Y193" s="300"/>
      <c r="Z193" s="301"/>
      <c r="AA193" s="301"/>
      <c r="AB193" s="302"/>
      <c r="AC193" s="302"/>
      <c r="AD193" s="302"/>
      <c r="AE193" s="300"/>
      <c r="AF193" s="301"/>
      <c r="AG193" s="301"/>
      <c r="AH193" s="302"/>
      <c r="AI193" s="302">
        <v>0</v>
      </c>
      <c r="AJ193" s="302"/>
      <c r="AK193" s="300">
        <v>0</v>
      </c>
      <c r="AL193" s="301">
        <v>0</v>
      </c>
      <c r="AM193" s="301">
        <v>0</v>
      </c>
      <c r="AN193" s="302">
        <v>0</v>
      </c>
      <c r="AO193" s="302">
        <v>0</v>
      </c>
      <c r="AP193" s="302">
        <v>-2.67</v>
      </c>
      <c r="AQ193" s="300">
        <v>0</v>
      </c>
      <c r="AR193" s="301">
        <v>0</v>
      </c>
      <c r="AS193" s="301">
        <v>0</v>
      </c>
      <c r="AT193" s="302">
        <v>0</v>
      </c>
      <c r="AU193" s="302">
        <v>0</v>
      </c>
      <c r="AV193" s="302">
        <v>0</v>
      </c>
      <c r="AW193" s="300">
        <v>0</v>
      </c>
      <c r="AX193" s="301"/>
      <c r="AY193" s="301"/>
      <c r="AZ193" s="302"/>
      <c r="BA193" s="302">
        <v>0</v>
      </c>
      <c r="BB193" s="302">
        <v>0</v>
      </c>
      <c r="BC193" s="59"/>
      <c r="BD193" s="59"/>
      <c r="BE193" s="59"/>
      <c r="BF193" s="59"/>
      <c r="BG193" s="59"/>
      <c r="BH193" s="59"/>
      <c r="BI193" s="59"/>
      <c r="BJ193" s="59"/>
      <c r="BK193" s="59"/>
    </row>
    <row r="194" spans="1:68" ht="15.75" customHeight="1">
      <c r="A194" s="296"/>
      <c r="B194" s="296"/>
      <c r="C194" s="308"/>
      <c r="D194" s="289" t="s">
        <v>453</v>
      </c>
      <c r="E194" s="290">
        <f>P194</f>
        <v>0</v>
      </c>
      <c r="F194" s="290">
        <f>R194</f>
        <v>0</v>
      </c>
      <c r="G194" s="299" t="e">
        <f t="shared" ref="G194:H194" si="830">E194/E191</f>
        <v>#DIV/0!</v>
      </c>
      <c r="H194" s="299">
        <f t="shared" si="830"/>
        <v>0</v>
      </c>
      <c r="I194" s="307"/>
      <c r="J194" s="307"/>
      <c r="K194" s="307"/>
      <c r="L194" s="307"/>
      <c r="M194" s="307"/>
      <c r="N194" s="307"/>
      <c r="O194" s="307"/>
      <c r="P194" s="303">
        <f t="shared" ref="P194:R194" si="831">P4+P12+P67+P96+P159</f>
        <v>0</v>
      </c>
      <c r="Q194" s="303">
        <f t="shared" si="831"/>
        <v>219966.24</v>
      </c>
      <c r="R194" s="303">
        <f t="shared" si="831"/>
        <v>0</v>
      </c>
      <c r="S194" s="285"/>
      <c r="T194" s="285"/>
      <c r="U194" s="285"/>
      <c r="V194" s="285"/>
      <c r="W194" s="286"/>
      <c r="X194" s="285"/>
      <c r="Y194" s="285"/>
      <c r="Z194" s="309"/>
      <c r="AA194" s="309"/>
      <c r="AB194" s="310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</row>
    <row r="195" spans="1:68" ht="15.75" customHeight="1">
      <c r="A195" s="296"/>
      <c r="B195" s="296"/>
      <c r="C195" s="308"/>
      <c r="D195" s="311" t="s">
        <v>454</v>
      </c>
      <c r="E195" s="312">
        <f t="shared" ref="E195:F195" si="832">E190-E191</f>
        <v>2379653.64</v>
      </c>
      <c r="F195" s="312">
        <f t="shared" si="832"/>
        <v>4614395.1100000003</v>
      </c>
      <c r="G195" s="313">
        <f t="shared" ref="G195:H195" si="833">E195/E190</f>
        <v>1</v>
      </c>
      <c r="H195" s="313">
        <f t="shared" si="833"/>
        <v>1.0000005786243877</v>
      </c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6"/>
      <c r="X195" s="285"/>
      <c r="Y195" s="285"/>
      <c r="Z195" s="514"/>
      <c r="AA195" s="494"/>
      <c r="AB195" s="310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</row>
    <row r="196" spans="1:68" ht="15.75" customHeight="1">
      <c r="A196" s="296"/>
      <c r="B196" s="296"/>
      <c r="C196" s="308"/>
      <c r="D196" s="311" t="s">
        <v>455</v>
      </c>
      <c r="E196" s="314">
        <f>E191-I192</f>
        <v>0</v>
      </c>
      <c r="F196" s="314">
        <f>F191-L192</f>
        <v>-2.67</v>
      </c>
      <c r="G196" s="313" t="e">
        <f t="shared" ref="G196:H196" si="834">E196/E191</f>
        <v>#DIV/0!</v>
      </c>
      <c r="H196" s="313">
        <f t="shared" si="834"/>
        <v>1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6"/>
      <c r="X196" s="285"/>
      <c r="Y196" s="285"/>
      <c r="Z196" s="315">
        <f>Y191+Z191+AA191+AB191+AC191+AD191+Y193+Z193</f>
        <v>0</v>
      </c>
      <c r="AA196" s="309"/>
      <c r="AB196" s="310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</row>
    <row r="197" spans="1:68" ht="15.75" customHeight="1">
      <c r="A197" s="296"/>
      <c r="B197" s="296"/>
      <c r="C197" s="308"/>
      <c r="D197" s="311" t="s">
        <v>456</v>
      </c>
      <c r="E197" s="314">
        <f>I192-M193</f>
        <v>0</v>
      </c>
      <c r="F197" s="314">
        <f>L192-O193</f>
        <v>0</v>
      </c>
      <c r="G197" s="313" t="e">
        <f>E197/I192</f>
        <v>#DIV/0!</v>
      </c>
      <c r="H197" s="313" t="e">
        <f>F197/L192</f>
        <v>#DIV/0!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6"/>
      <c r="X197" s="285"/>
      <c r="Y197" s="285"/>
      <c r="Z197" s="309"/>
      <c r="AA197" s="309"/>
      <c r="AB197" s="310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</row>
    <row r="198" spans="1:68" ht="15.75" customHeight="1">
      <c r="A198" s="296"/>
      <c r="B198" s="296"/>
      <c r="C198" s="308"/>
      <c r="D198" s="311" t="s">
        <v>457</v>
      </c>
      <c r="E198" s="314">
        <f>M193-P194</f>
        <v>0</v>
      </c>
      <c r="F198" s="314">
        <f>O193-R194</f>
        <v>0</v>
      </c>
      <c r="G198" s="313" t="e">
        <f>E198/M193</f>
        <v>#DIV/0!</v>
      </c>
      <c r="H198" s="313" t="e">
        <f>F198/O193</f>
        <v>#DIV/0!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6"/>
      <c r="X198" s="285"/>
      <c r="Y198" s="285"/>
      <c r="Z198" s="309" t="s">
        <v>458</v>
      </c>
      <c r="AA198" s="309"/>
      <c r="AB198" s="31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</row>
    <row r="199" spans="1:68" ht="15.75" customHeight="1">
      <c r="A199" s="316"/>
      <c r="B199" s="316"/>
      <c r="C199" s="317"/>
      <c r="D199" s="318" t="s">
        <v>459</v>
      </c>
      <c r="E199" s="319">
        <f>J192-N193</f>
        <v>2246794.2300000004</v>
      </c>
      <c r="F199" s="320"/>
      <c r="G199" s="321">
        <f>E199/J192</f>
        <v>0.91110490297310065</v>
      </c>
      <c r="H199" s="322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323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</row>
    <row r="200" spans="1:68" ht="15.75" customHeight="1">
      <c r="A200" s="316"/>
      <c r="B200" s="316"/>
      <c r="C200" s="317"/>
      <c r="D200" s="58"/>
      <c r="E200" s="59"/>
      <c r="F200" s="59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323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</row>
    <row r="201" spans="1:68" ht="15.75" customHeight="1">
      <c r="A201" s="316"/>
      <c r="B201" s="316"/>
      <c r="C201" s="317"/>
      <c r="D201" s="58"/>
      <c r="E201" s="324"/>
      <c r="F201" s="325"/>
      <c r="G201" s="326"/>
      <c r="H201" s="326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323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</row>
    <row r="202" spans="1:68" ht="15.75" customHeight="1">
      <c r="A202" s="309"/>
      <c r="B202" s="309"/>
      <c r="C202" s="327"/>
      <c r="D202" s="56"/>
      <c r="E202" s="324"/>
      <c r="F202" s="325"/>
      <c r="G202" s="326"/>
      <c r="H202" s="326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323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</row>
    <row r="203" spans="1:68" ht="15.75" customHeight="1">
      <c r="A203" s="328"/>
      <c r="B203" s="328"/>
      <c r="C203" s="329"/>
      <c r="D203" s="56"/>
      <c r="E203" s="330"/>
      <c r="F203" s="325"/>
      <c r="G203" s="326"/>
      <c r="H203" s="326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323"/>
      <c r="X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</row>
    <row r="204" spans="1:68" ht="15.75" customHeight="1">
      <c r="A204" s="328"/>
      <c r="B204" s="328"/>
      <c r="C204" s="329"/>
      <c r="D204" s="9"/>
      <c r="E204" s="330"/>
      <c r="F204" s="331"/>
      <c r="G204" s="332"/>
      <c r="H204" s="333"/>
      <c r="I204" s="334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323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</row>
    <row r="205" spans="1:68" ht="15.75" customHeight="1">
      <c r="A205" s="328"/>
      <c r="B205" s="328"/>
      <c r="C205" s="329"/>
      <c r="D205" s="9"/>
      <c r="E205" s="325"/>
      <c r="F205" s="325"/>
      <c r="G205" s="333"/>
      <c r="H205" s="333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323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21"/>
      <c r="BM205" s="21"/>
      <c r="BN205" s="21"/>
      <c r="BO205" s="21"/>
      <c r="BP205" s="21"/>
    </row>
    <row r="206" spans="1:68" ht="15.75" customHeight="1">
      <c r="A206" s="56"/>
      <c r="B206" s="56"/>
      <c r="C206" s="335"/>
      <c r="D206" s="9"/>
      <c r="E206" s="324"/>
      <c r="F206" s="325"/>
      <c r="G206" s="326"/>
      <c r="H206" s="326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323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</row>
    <row r="207" spans="1:68" ht="15.75" customHeight="1">
      <c r="A207" s="56"/>
      <c r="B207" s="56"/>
      <c r="C207" s="336"/>
      <c r="D207" s="9"/>
      <c r="E207" s="325"/>
      <c r="F207" s="325"/>
      <c r="G207" s="326"/>
      <c r="H207" s="326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323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</row>
    <row r="208" spans="1:68" ht="15.75" customHeight="1">
      <c r="A208" s="58"/>
      <c r="B208" s="58"/>
      <c r="C208" s="317"/>
      <c r="D208" s="58"/>
      <c r="E208" s="337"/>
      <c r="F208" s="331"/>
      <c r="G208" s="338"/>
      <c r="H208" s="33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323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</row>
    <row r="209" spans="1:63" ht="15.75" customHeight="1">
      <c r="A209" s="58"/>
      <c r="B209" s="58"/>
      <c r="C209" s="317"/>
      <c r="D209" s="58"/>
      <c r="E209" s="324"/>
      <c r="F209" s="325"/>
      <c r="G209" s="326"/>
      <c r="H209" s="326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323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</row>
    <row r="210" spans="1:63" ht="15.75" customHeight="1">
      <c r="A210" s="339"/>
      <c r="B210" s="339"/>
      <c r="C210" s="340"/>
      <c r="D210" s="339"/>
      <c r="E210" s="325"/>
      <c r="F210" s="325"/>
      <c r="G210" s="326"/>
      <c r="H210" s="326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323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</row>
    <row r="211" spans="1:63" ht="15.75" customHeight="1">
      <c r="A211" s="339"/>
      <c r="B211" s="339"/>
      <c r="C211" s="340"/>
      <c r="D211" s="339"/>
      <c r="E211" s="325"/>
      <c r="F211" s="325"/>
      <c r="G211" s="326"/>
      <c r="H211" s="326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323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</row>
    <row r="212" spans="1:63" ht="15.75" customHeight="1">
      <c r="A212" s="339"/>
      <c r="B212" s="339"/>
      <c r="C212" s="340"/>
      <c r="D212" s="339"/>
      <c r="E212" s="59"/>
      <c r="F212" s="59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323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</row>
    <row r="213" spans="1:63" ht="15.75" customHeight="1">
      <c r="A213" s="339"/>
      <c r="B213" s="339"/>
      <c r="C213" s="340"/>
      <c r="D213" s="339"/>
      <c r="E213" s="59"/>
      <c r="F213" s="59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323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</row>
    <row r="214" spans="1:63" ht="15.75" customHeight="1">
      <c r="A214" s="339"/>
      <c r="B214" s="339"/>
      <c r="C214" s="340"/>
      <c r="D214" s="339"/>
      <c r="E214" s="59"/>
      <c r="F214" s="59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323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</row>
    <row r="215" spans="1:63" ht="15.75" customHeight="1">
      <c r="A215" s="339"/>
      <c r="B215" s="339"/>
      <c r="C215" s="340"/>
      <c r="D215" s="339"/>
      <c r="E215" s="59"/>
      <c r="F215" s="59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323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</row>
    <row r="216" spans="1:63" ht="15.75" customHeight="1">
      <c r="A216" s="341"/>
      <c r="B216" s="341"/>
      <c r="C216" s="342"/>
      <c r="D216" s="341"/>
      <c r="E216" s="21"/>
      <c r="F216" s="21"/>
      <c r="K216" s="21"/>
      <c r="W216" s="343"/>
    </row>
    <row r="217" spans="1:63" ht="15.75" customHeight="1">
      <c r="A217" s="339"/>
      <c r="C217" s="344"/>
      <c r="E217" s="21"/>
      <c r="F217" s="21"/>
      <c r="K217" s="21"/>
      <c r="W217" s="343"/>
    </row>
    <row r="218" spans="1:63" ht="15.75" customHeight="1">
      <c r="A218" s="339"/>
      <c r="C218" s="344"/>
      <c r="E218" s="21"/>
      <c r="F218" s="21"/>
      <c r="K218" s="21"/>
      <c r="W218" s="343"/>
    </row>
    <row r="219" spans="1:63" ht="15.75" customHeight="1">
      <c r="C219" s="344"/>
      <c r="E219" s="21"/>
      <c r="F219" s="21"/>
      <c r="K219" s="21"/>
      <c r="W219" s="343"/>
    </row>
    <row r="220" spans="1:63" ht="15.75" customHeight="1">
      <c r="A220" s="339"/>
      <c r="C220" s="344"/>
      <c r="E220" s="21"/>
      <c r="F220" s="21"/>
      <c r="K220" s="21"/>
      <c r="W220" s="343"/>
    </row>
    <row r="221" spans="1:63" ht="15.75" customHeight="1">
      <c r="C221" s="344"/>
      <c r="E221" s="21"/>
      <c r="F221" s="21"/>
      <c r="K221" s="21"/>
      <c r="W221" s="343"/>
    </row>
    <row r="222" spans="1:63" ht="15.75" customHeight="1">
      <c r="C222" s="344"/>
      <c r="E222" s="21"/>
      <c r="F222" s="21"/>
      <c r="K222" s="21"/>
      <c r="W222" s="343"/>
    </row>
    <row r="223" spans="1:63" ht="15.75" customHeight="1">
      <c r="C223" s="344"/>
      <c r="E223" s="21"/>
      <c r="F223" s="21"/>
      <c r="K223" s="21"/>
      <c r="W223" s="343"/>
    </row>
    <row r="224" spans="1:63" ht="15.75" customHeight="1">
      <c r="C224" s="344"/>
      <c r="E224" s="21"/>
      <c r="F224" s="21"/>
      <c r="K224" s="21"/>
      <c r="W224" s="343"/>
    </row>
    <row r="225" spans="1:68" ht="15.75" customHeight="1">
      <c r="C225" s="344"/>
      <c r="E225" s="21"/>
      <c r="F225" s="21"/>
      <c r="K225" s="21"/>
      <c r="W225" s="343"/>
    </row>
    <row r="226" spans="1:68" ht="15.75" customHeight="1">
      <c r="A226" s="345" t="s">
        <v>460</v>
      </c>
      <c r="B226" s="345"/>
      <c r="C226" s="346"/>
      <c r="D226" s="345"/>
      <c r="E226" s="21"/>
      <c r="F226" s="21"/>
      <c r="K226" s="21"/>
      <c r="W226" s="343"/>
    </row>
    <row r="227" spans="1:68" ht="15.75" customHeight="1">
      <c r="A227" s="345" t="s">
        <v>461</v>
      </c>
      <c r="B227" s="345"/>
      <c r="C227" s="346"/>
      <c r="D227" s="345"/>
      <c r="E227" s="21"/>
      <c r="F227" s="21"/>
      <c r="K227" s="21"/>
      <c r="W227" s="343"/>
    </row>
    <row r="228" spans="1:68" ht="15.75" customHeight="1">
      <c r="C228" s="344"/>
      <c r="E228" s="21"/>
      <c r="F228" s="21"/>
      <c r="K228" s="21"/>
      <c r="W228" s="343"/>
    </row>
    <row r="229" spans="1:68" ht="15.75" customHeight="1">
      <c r="C229" s="344"/>
      <c r="E229" s="21"/>
      <c r="F229" s="21"/>
      <c r="K229" s="21"/>
      <c r="W229" s="343"/>
    </row>
    <row r="230" spans="1:68" ht="15.75" customHeight="1">
      <c r="C230" s="344"/>
      <c r="E230" s="21"/>
      <c r="F230" s="21"/>
      <c r="K230" s="21"/>
      <c r="W230" s="343"/>
    </row>
    <row r="231" spans="1:68" ht="15.75" customHeight="1">
      <c r="A231" s="347" t="s">
        <v>462</v>
      </c>
      <c r="B231" s="347">
        <v>8188000000</v>
      </c>
      <c r="C231" s="348">
        <v>70000</v>
      </c>
      <c r="E231" s="21"/>
      <c r="F231" s="21"/>
      <c r="K231" s="21"/>
      <c r="W231" s="343"/>
    </row>
    <row r="232" spans="1:68" ht="15.75" customHeight="1">
      <c r="A232" s="347" t="s">
        <v>463</v>
      </c>
      <c r="B232" s="347">
        <v>8188000000</v>
      </c>
      <c r="C232" s="348">
        <v>109295.41</v>
      </c>
      <c r="E232" s="21"/>
      <c r="F232" s="21"/>
      <c r="K232" s="21"/>
      <c r="W232" s="343"/>
    </row>
    <row r="233" spans="1:68" ht="15.75" customHeight="1">
      <c r="A233" s="347" t="s">
        <v>464</v>
      </c>
      <c r="B233" s="347">
        <v>113150072</v>
      </c>
      <c r="C233" s="348">
        <v>92791.6</v>
      </c>
      <c r="E233" s="21"/>
      <c r="F233" s="21"/>
      <c r="K233" s="21"/>
      <c r="W233" s="343"/>
    </row>
    <row r="234" spans="1:68" ht="15.75" customHeight="1">
      <c r="A234" s="347" t="s">
        <v>465</v>
      </c>
      <c r="B234" s="347">
        <v>8186261010</v>
      </c>
      <c r="C234" s="348">
        <v>249261.22</v>
      </c>
      <c r="E234" s="21"/>
      <c r="F234" s="21"/>
      <c r="K234" s="21"/>
      <c r="W234" s="343"/>
    </row>
    <row r="235" spans="1:68" ht="15.75" customHeight="1">
      <c r="A235" s="347" t="s">
        <v>466</v>
      </c>
      <c r="B235" s="347">
        <v>8100000000</v>
      </c>
      <c r="C235" s="348">
        <v>37013.43</v>
      </c>
      <c r="E235" s="21"/>
      <c r="F235" s="21"/>
      <c r="K235" s="21"/>
      <c r="W235" s="343"/>
    </row>
    <row r="236" spans="1:68" ht="15.75" customHeight="1">
      <c r="A236" s="347" t="s">
        <v>467</v>
      </c>
      <c r="B236" s="347">
        <v>8100000000</v>
      </c>
      <c r="C236" s="348">
        <v>83705.490000000005</v>
      </c>
      <c r="E236" s="21"/>
      <c r="F236" s="21"/>
      <c r="K236" s="21"/>
      <c r="W236" s="343"/>
    </row>
    <row r="237" spans="1:68" ht="15.75" customHeight="1">
      <c r="A237" s="347" t="s">
        <v>468</v>
      </c>
      <c r="B237" s="347">
        <v>8186261010</v>
      </c>
      <c r="C237" s="348">
        <v>572638.71999999997</v>
      </c>
      <c r="E237" s="21"/>
      <c r="F237" s="21"/>
      <c r="K237" s="21"/>
      <c r="W237" s="343"/>
    </row>
    <row r="238" spans="1:68" ht="15.75" customHeight="1">
      <c r="A238" s="347" t="s">
        <v>363</v>
      </c>
      <c r="B238" s="347">
        <v>10000000</v>
      </c>
      <c r="C238" s="348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3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3"/>
    </row>
    <row r="240" spans="1:68" ht="15.75" customHeight="1">
      <c r="A240" s="347" t="s">
        <v>469</v>
      </c>
      <c r="B240" s="347">
        <v>8100000000</v>
      </c>
      <c r="C240" s="348">
        <v>300000</v>
      </c>
      <c r="E240" s="21"/>
      <c r="F240" s="21"/>
      <c r="K240" s="21"/>
      <c r="W240" s="343"/>
    </row>
    <row r="241" spans="1:23" ht="15.75" customHeight="1">
      <c r="A241" s="347" t="s">
        <v>470</v>
      </c>
      <c r="B241" s="347">
        <v>8100000000</v>
      </c>
      <c r="C241" s="348">
        <v>105000</v>
      </c>
      <c r="E241" s="21"/>
      <c r="F241" s="21"/>
      <c r="K241" s="21"/>
      <c r="W241" s="343"/>
    </row>
    <row r="242" spans="1:23" ht="15.75" customHeight="1">
      <c r="A242" s="347" t="s">
        <v>471</v>
      </c>
      <c r="B242" s="347">
        <v>8100000000</v>
      </c>
      <c r="C242" s="348">
        <v>155726</v>
      </c>
      <c r="E242" s="21"/>
      <c r="F242" s="21"/>
      <c r="K242" s="21"/>
      <c r="W242" s="343"/>
    </row>
    <row r="243" spans="1:23" ht="15.75" customHeight="1">
      <c r="A243" s="347" t="s">
        <v>470</v>
      </c>
      <c r="B243" s="347">
        <v>8100000000</v>
      </c>
      <c r="C243" s="348">
        <v>50000</v>
      </c>
      <c r="E243" s="21"/>
      <c r="F243" s="21"/>
      <c r="K243" s="21"/>
      <c r="W243" s="343"/>
    </row>
    <row r="244" spans="1:23" ht="15.75" customHeight="1">
      <c r="C244" s="344"/>
      <c r="E244" s="21"/>
      <c r="F244" s="21"/>
      <c r="K244" s="21"/>
      <c r="W244" s="343"/>
    </row>
    <row r="245" spans="1:23" ht="15.75" customHeight="1">
      <c r="C245" s="344"/>
      <c r="E245" s="21"/>
      <c r="F245" s="21"/>
      <c r="K245" s="21"/>
      <c r="W245" s="343"/>
    </row>
    <row r="246" spans="1:23" ht="15.75" customHeight="1">
      <c r="C246" s="344"/>
      <c r="E246" s="21"/>
      <c r="F246" s="21"/>
      <c r="K246" s="21"/>
      <c r="W246" s="343"/>
    </row>
    <row r="247" spans="1:23" ht="15.75" customHeight="1">
      <c r="C247" s="344"/>
      <c r="E247" s="21"/>
      <c r="F247" s="21"/>
      <c r="K247" s="21"/>
      <c r="W247" s="343"/>
    </row>
    <row r="248" spans="1:23" ht="15.75" customHeight="1">
      <c r="C248" s="344"/>
      <c r="E248" s="21"/>
      <c r="F248" s="21"/>
      <c r="K248" s="21"/>
      <c r="W248" s="343"/>
    </row>
    <row r="249" spans="1:23" ht="15.75" customHeight="1">
      <c r="C249" s="344"/>
      <c r="E249" s="21"/>
      <c r="F249" s="21"/>
      <c r="K249" s="21"/>
      <c r="W249" s="343"/>
    </row>
    <row r="250" spans="1:23" ht="15.75" customHeight="1">
      <c r="C250" s="344"/>
      <c r="E250" s="21"/>
      <c r="F250" s="21"/>
      <c r="K250" s="21"/>
      <c r="W250" s="343"/>
    </row>
    <row r="251" spans="1:23" ht="15.75" customHeight="1">
      <c r="C251" s="344"/>
      <c r="E251" s="21"/>
      <c r="F251" s="21"/>
      <c r="K251" s="21"/>
      <c r="W251" s="343"/>
    </row>
    <row r="252" spans="1:23" ht="15.75" customHeight="1">
      <c r="C252" s="344"/>
      <c r="E252" s="21"/>
      <c r="F252" s="21"/>
      <c r="K252" s="21"/>
      <c r="W252" s="343"/>
    </row>
    <row r="253" spans="1:23" ht="15.75" customHeight="1">
      <c r="C253" s="344"/>
      <c r="E253" s="21"/>
      <c r="F253" s="21"/>
      <c r="K253" s="21"/>
      <c r="W253" s="343"/>
    </row>
    <row r="254" spans="1:23" ht="15.75" customHeight="1">
      <c r="C254" s="344"/>
      <c r="E254" s="21"/>
      <c r="F254" s="21"/>
      <c r="K254" s="21"/>
      <c r="W254" s="343"/>
    </row>
    <row r="255" spans="1:23" ht="15.75" customHeight="1">
      <c r="C255" s="344"/>
      <c r="E255" s="21"/>
      <c r="F255" s="21"/>
      <c r="K255" s="21"/>
      <c r="W255" s="343"/>
    </row>
    <row r="256" spans="1:23" ht="15.75" customHeight="1">
      <c r="C256" s="344"/>
      <c r="E256" s="21"/>
      <c r="F256" s="21"/>
      <c r="K256" s="21"/>
      <c r="W256" s="343"/>
    </row>
    <row r="257" spans="3:23" ht="15.75" customHeight="1">
      <c r="C257" s="344"/>
      <c r="E257" s="21"/>
      <c r="F257" s="21"/>
      <c r="K257" s="21"/>
      <c r="W257" s="343"/>
    </row>
    <row r="258" spans="3:23" ht="15.75" customHeight="1">
      <c r="C258" s="344"/>
      <c r="E258" s="21"/>
      <c r="F258" s="21"/>
      <c r="K258" s="21"/>
      <c r="W258" s="343"/>
    </row>
    <row r="259" spans="3:23" ht="15.75" customHeight="1">
      <c r="C259" s="344"/>
      <c r="E259" s="21"/>
      <c r="F259" s="21"/>
      <c r="K259" s="21"/>
      <c r="W259" s="343"/>
    </row>
    <row r="260" spans="3:23" ht="15.75" customHeight="1">
      <c r="C260" s="344"/>
      <c r="E260" s="21"/>
      <c r="F260" s="21"/>
      <c r="K260" s="21"/>
      <c r="W260" s="343"/>
    </row>
    <row r="261" spans="3:23" ht="15.75" customHeight="1">
      <c r="C261" s="344"/>
      <c r="E261" s="21"/>
      <c r="F261" s="21"/>
      <c r="K261" s="21"/>
      <c r="W261" s="343"/>
    </row>
    <row r="262" spans="3:23" ht="15.75" customHeight="1">
      <c r="C262" s="344"/>
      <c r="E262" s="21"/>
      <c r="F262" s="21"/>
      <c r="K262" s="21"/>
      <c r="W262" s="343"/>
    </row>
    <row r="263" spans="3:23" ht="15.75" customHeight="1">
      <c r="C263" s="344"/>
      <c r="E263" s="21"/>
      <c r="F263" s="21"/>
      <c r="K263" s="21"/>
      <c r="W263" s="343"/>
    </row>
    <row r="264" spans="3:23" ht="15.75" customHeight="1">
      <c r="C264" s="344"/>
      <c r="E264" s="21"/>
      <c r="F264" s="21"/>
      <c r="K264" s="21"/>
      <c r="W264" s="343"/>
    </row>
    <row r="265" spans="3:23" ht="15.75" customHeight="1">
      <c r="C265" s="344"/>
      <c r="E265" s="21"/>
      <c r="F265" s="21"/>
      <c r="K265" s="21"/>
      <c r="W265" s="343"/>
    </row>
    <row r="266" spans="3:23" ht="15.75" customHeight="1">
      <c r="C266" s="344"/>
      <c r="E266" s="21"/>
      <c r="F266" s="21"/>
      <c r="K266" s="21"/>
      <c r="W266" s="343"/>
    </row>
    <row r="267" spans="3:23" ht="15.75" customHeight="1">
      <c r="C267" s="344"/>
      <c r="E267" s="21"/>
      <c r="F267" s="21"/>
      <c r="K267" s="21"/>
      <c r="W267" s="343"/>
    </row>
    <row r="268" spans="3:23" ht="15.75" customHeight="1">
      <c r="C268" s="344"/>
      <c r="E268" s="21"/>
      <c r="F268" s="21"/>
      <c r="K268" s="21"/>
      <c r="W268" s="343"/>
    </row>
    <row r="269" spans="3:23" ht="15.75" customHeight="1">
      <c r="C269" s="344"/>
      <c r="E269" s="21"/>
      <c r="F269" s="21"/>
      <c r="K269" s="21"/>
      <c r="W269" s="343"/>
    </row>
    <row r="270" spans="3:23" ht="15.75" customHeight="1">
      <c r="C270" s="344"/>
      <c r="E270" s="21"/>
      <c r="F270" s="21"/>
      <c r="K270" s="21"/>
      <c r="W270" s="343"/>
    </row>
    <row r="271" spans="3:23" ht="15.75" customHeight="1">
      <c r="C271" s="344"/>
      <c r="E271" s="21"/>
      <c r="F271" s="21"/>
      <c r="K271" s="21"/>
      <c r="W271" s="343"/>
    </row>
    <row r="272" spans="3:23" ht="15.75" customHeight="1">
      <c r="C272" s="344"/>
      <c r="E272" s="21"/>
      <c r="F272" s="21"/>
      <c r="K272" s="21"/>
      <c r="W272" s="343"/>
    </row>
    <row r="273" spans="3:23" ht="15.75" customHeight="1">
      <c r="C273" s="344"/>
      <c r="E273" s="21"/>
      <c r="F273" s="21"/>
      <c r="K273" s="21"/>
      <c r="W273" s="343"/>
    </row>
    <row r="274" spans="3:23" ht="15.75" customHeight="1">
      <c r="C274" s="344"/>
      <c r="E274" s="21"/>
      <c r="F274" s="21"/>
      <c r="K274" s="21"/>
      <c r="W274" s="343"/>
    </row>
    <row r="275" spans="3:23" ht="15.75" customHeight="1">
      <c r="C275" s="344"/>
      <c r="E275" s="21"/>
      <c r="F275" s="21"/>
      <c r="K275" s="21"/>
      <c r="W275" s="343"/>
    </row>
    <row r="276" spans="3:23" ht="15.75" customHeight="1">
      <c r="C276" s="344"/>
      <c r="E276" s="21"/>
      <c r="F276" s="21"/>
      <c r="K276" s="21"/>
      <c r="W276" s="343"/>
    </row>
    <row r="277" spans="3:23" ht="15.75" customHeight="1">
      <c r="C277" s="344"/>
      <c r="E277" s="21"/>
      <c r="F277" s="21"/>
      <c r="K277" s="21"/>
      <c r="W277" s="343"/>
    </row>
    <row r="278" spans="3:23" ht="15.75" customHeight="1">
      <c r="C278" s="344"/>
      <c r="E278" s="21"/>
      <c r="F278" s="21"/>
      <c r="K278" s="21"/>
      <c r="W278" s="343"/>
    </row>
    <row r="279" spans="3:23" ht="15.75" customHeight="1">
      <c r="C279" s="344"/>
      <c r="E279" s="21"/>
      <c r="F279" s="21"/>
      <c r="K279" s="21"/>
      <c r="W279" s="343"/>
    </row>
    <row r="280" spans="3:23" ht="15.75" customHeight="1">
      <c r="C280" s="344"/>
      <c r="E280" s="21"/>
      <c r="F280" s="21"/>
      <c r="K280" s="21"/>
      <c r="W280" s="343"/>
    </row>
    <row r="281" spans="3:23" ht="15.75" customHeight="1">
      <c r="C281" s="344"/>
      <c r="E281" s="21"/>
      <c r="F281" s="21"/>
      <c r="K281" s="21"/>
      <c r="W281" s="343"/>
    </row>
    <row r="282" spans="3:23" ht="15.75" customHeight="1">
      <c r="C282" s="344"/>
      <c r="E282" s="21"/>
      <c r="F282" s="21"/>
      <c r="K282" s="21"/>
      <c r="W282" s="343"/>
    </row>
    <row r="283" spans="3:23" ht="15.75" customHeight="1">
      <c r="C283" s="344"/>
      <c r="E283" s="21"/>
      <c r="F283" s="21"/>
      <c r="K283" s="21"/>
      <c r="W283" s="343"/>
    </row>
    <row r="284" spans="3:23" ht="15.75" customHeight="1">
      <c r="C284" s="344"/>
      <c r="E284" s="21"/>
      <c r="F284" s="21"/>
      <c r="K284" s="21"/>
      <c r="W284" s="343"/>
    </row>
    <row r="285" spans="3:23" ht="15.75" customHeight="1">
      <c r="C285" s="344"/>
      <c r="E285" s="21"/>
      <c r="F285" s="21"/>
      <c r="K285" s="21"/>
      <c r="W285" s="343"/>
    </row>
    <row r="286" spans="3:23" ht="15.75" customHeight="1">
      <c r="C286" s="344"/>
      <c r="E286" s="21"/>
      <c r="F286" s="21"/>
      <c r="K286" s="21"/>
      <c r="W286" s="343"/>
    </row>
    <row r="287" spans="3:23" ht="15.75" customHeight="1">
      <c r="C287" s="344"/>
      <c r="E287" s="21"/>
      <c r="F287" s="21"/>
      <c r="K287" s="21"/>
      <c r="W287" s="343"/>
    </row>
    <row r="288" spans="3:23" ht="15.75" customHeight="1">
      <c r="C288" s="344"/>
      <c r="E288" s="21"/>
      <c r="F288" s="21"/>
      <c r="K288" s="21"/>
      <c r="W288" s="343"/>
    </row>
    <row r="289" spans="3:23" ht="15.75" customHeight="1">
      <c r="C289" s="344"/>
      <c r="E289" s="21"/>
      <c r="F289" s="21"/>
      <c r="K289" s="21"/>
      <c r="W289" s="343"/>
    </row>
    <row r="290" spans="3:23" ht="15.75" customHeight="1">
      <c r="C290" s="344"/>
      <c r="E290" s="21"/>
      <c r="F290" s="21"/>
      <c r="K290" s="21"/>
      <c r="W290" s="343"/>
    </row>
    <row r="291" spans="3:23" ht="15.75" customHeight="1">
      <c r="C291" s="344"/>
      <c r="E291" s="21"/>
      <c r="F291" s="21"/>
      <c r="K291" s="21"/>
      <c r="W291" s="343"/>
    </row>
    <row r="292" spans="3:23" ht="15.75" customHeight="1">
      <c r="C292" s="344"/>
      <c r="E292" s="21"/>
      <c r="F292" s="21"/>
      <c r="K292" s="21"/>
      <c r="W292" s="343"/>
    </row>
    <row r="293" spans="3:23" ht="15.75" customHeight="1">
      <c r="C293" s="344"/>
      <c r="E293" s="21"/>
      <c r="F293" s="21"/>
      <c r="K293" s="21"/>
      <c r="W293" s="343"/>
    </row>
    <row r="294" spans="3:23" ht="15.75" customHeight="1">
      <c r="C294" s="344"/>
      <c r="E294" s="21"/>
      <c r="F294" s="21"/>
      <c r="K294" s="21"/>
      <c r="W294" s="343"/>
    </row>
    <row r="295" spans="3:23" ht="15.75" customHeight="1">
      <c r="C295" s="344"/>
      <c r="E295" s="21"/>
      <c r="F295" s="21"/>
      <c r="K295" s="21"/>
      <c r="W295" s="343"/>
    </row>
    <row r="296" spans="3:23" ht="15.75" customHeight="1">
      <c r="C296" s="344"/>
      <c r="E296" s="21"/>
      <c r="F296" s="21"/>
      <c r="K296" s="21"/>
      <c r="W296" s="343"/>
    </row>
    <row r="297" spans="3:23" ht="15.75" customHeight="1">
      <c r="C297" s="344"/>
      <c r="E297" s="21"/>
      <c r="F297" s="21"/>
      <c r="K297" s="21"/>
      <c r="W297" s="343"/>
    </row>
    <row r="298" spans="3:23" ht="15.75" customHeight="1">
      <c r="C298" s="344"/>
      <c r="E298" s="21"/>
      <c r="F298" s="21"/>
      <c r="K298" s="21"/>
      <c r="W298" s="343"/>
    </row>
    <row r="299" spans="3:23" ht="15.75" customHeight="1">
      <c r="C299" s="344"/>
      <c r="E299" s="21"/>
      <c r="F299" s="21"/>
      <c r="K299" s="21"/>
      <c r="W299" s="343"/>
    </row>
    <row r="300" spans="3:23" ht="15.75" customHeight="1">
      <c r="C300" s="344"/>
      <c r="E300" s="21"/>
      <c r="F300" s="21"/>
      <c r="K300" s="21"/>
      <c r="W300" s="343"/>
    </row>
    <row r="301" spans="3:23" ht="15.75" customHeight="1">
      <c r="C301" s="344"/>
      <c r="E301" s="21"/>
      <c r="F301" s="21"/>
      <c r="K301" s="21"/>
      <c r="W301" s="343"/>
    </row>
    <row r="302" spans="3:23" ht="15.75" customHeight="1">
      <c r="C302" s="344"/>
      <c r="E302" s="21"/>
      <c r="F302" s="21"/>
      <c r="K302" s="21"/>
      <c r="W302" s="343"/>
    </row>
    <row r="303" spans="3:23" ht="15.75" customHeight="1">
      <c r="C303" s="344"/>
      <c r="E303" s="21"/>
      <c r="F303" s="21"/>
      <c r="K303" s="21"/>
      <c r="W303" s="343"/>
    </row>
    <row r="304" spans="3:23" ht="15.75" customHeight="1">
      <c r="C304" s="344"/>
      <c r="E304" s="21"/>
      <c r="F304" s="21"/>
      <c r="K304" s="21"/>
      <c r="W304" s="343"/>
    </row>
    <row r="305" spans="3:23" ht="15.75" customHeight="1">
      <c r="C305" s="344"/>
      <c r="E305" s="21"/>
      <c r="F305" s="21"/>
      <c r="K305" s="21"/>
      <c r="W305" s="343"/>
    </row>
    <row r="306" spans="3:23" ht="15.75" customHeight="1">
      <c r="C306" s="344"/>
      <c r="E306" s="21"/>
      <c r="F306" s="21"/>
      <c r="K306" s="21"/>
      <c r="W306" s="343"/>
    </row>
    <row r="307" spans="3:23" ht="15.75" customHeight="1">
      <c r="C307" s="344"/>
      <c r="E307" s="21"/>
      <c r="F307" s="21"/>
      <c r="K307" s="21"/>
      <c r="W307" s="343"/>
    </row>
    <row r="308" spans="3:23" ht="15.75" customHeight="1">
      <c r="C308" s="344"/>
      <c r="E308" s="21"/>
      <c r="F308" s="21"/>
      <c r="K308" s="21"/>
      <c r="W308" s="343"/>
    </row>
    <row r="309" spans="3:23" ht="15.75" customHeight="1">
      <c r="C309" s="344"/>
      <c r="E309" s="21"/>
      <c r="F309" s="21"/>
      <c r="K309" s="21"/>
      <c r="W309" s="343"/>
    </row>
    <row r="310" spans="3:23" ht="15.75" customHeight="1">
      <c r="C310" s="344"/>
      <c r="E310" s="21"/>
      <c r="F310" s="21"/>
      <c r="K310" s="21"/>
      <c r="W310" s="343"/>
    </row>
    <row r="311" spans="3:23" ht="15.75" customHeight="1">
      <c r="C311" s="344"/>
      <c r="E311" s="21"/>
      <c r="F311" s="21"/>
      <c r="K311" s="21"/>
      <c r="W311" s="343"/>
    </row>
    <row r="312" spans="3:23" ht="15.75" customHeight="1">
      <c r="C312" s="344"/>
      <c r="E312" s="21"/>
      <c r="F312" s="21"/>
      <c r="K312" s="21"/>
      <c r="W312" s="343"/>
    </row>
    <row r="313" spans="3:23" ht="15.75" customHeight="1">
      <c r="C313" s="344"/>
      <c r="E313" s="21"/>
      <c r="F313" s="21"/>
      <c r="K313" s="21"/>
      <c r="W313" s="343"/>
    </row>
    <row r="314" spans="3:23" ht="15.75" customHeight="1">
      <c r="C314" s="344"/>
      <c r="E314" s="21"/>
      <c r="F314" s="21"/>
      <c r="K314" s="21"/>
      <c r="W314" s="343"/>
    </row>
    <row r="315" spans="3:23" ht="15.75" customHeight="1">
      <c r="C315" s="344"/>
      <c r="E315" s="21"/>
      <c r="F315" s="21"/>
      <c r="K315" s="21"/>
      <c r="W315" s="343"/>
    </row>
    <row r="316" spans="3:23" ht="15.75" customHeight="1">
      <c r="C316" s="344"/>
      <c r="E316" s="21"/>
      <c r="F316" s="21"/>
      <c r="K316" s="21"/>
      <c r="W316" s="343"/>
    </row>
    <row r="317" spans="3:23" ht="15.75" customHeight="1">
      <c r="C317" s="344"/>
      <c r="E317" s="21"/>
      <c r="F317" s="21"/>
      <c r="K317" s="21"/>
      <c r="W317" s="343"/>
    </row>
    <row r="318" spans="3:23" ht="15.75" customHeight="1">
      <c r="C318" s="344"/>
      <c r="E318" s="21"/>
      <c r="F318" s="21"/>
      <c r="K318" s="21"/>
      <c r="W318" s="343"/>
    </row>
    <row r="319" spans="3:23" ht="15.75" customHeight="1">
      <c r="C319" s="344"/>
      <c r="E319" s="21"/>
      <c r="F319" s="21"/>
      <c r="K319" s="21"/>
      <c r="W319" s="343"/>
    </row>
    <row r="320" spans="3:23" ht="15.75" customHeight="1">
      <c r="C320" s="344"/>
      <c r="E320" s="21"/>
      <c r="F320" s="21"/>
      <c r="K320" s="21"/>
      <c r="W320" s="343"/>
    </row>
    <row r="321" spans="3:23" ht="15.75" customHeight="1">
      <c r="C321" s="344"/>
      <c r="E321" s="21"/>
      <c r="F321" s="21"/>
      <c r="K321" s="21"/>
      <c r="W321" s="343"/>
    </row>
    <row r="322" spans="3:23" ht="15.75" customHeight="1">
      <c r="C322" s="344"/>
      <c r="E322" s="21"/>
      <c r="F322" s="21"/>
      <c r="K322" s="21"/>
      <c r="W322" s="343"/>
    </row>
    <row r="323" spans="3:23" ht="15.75" customHeight="1">
      <c r="C323" s="344"/>
      <c r="E323" s="21"/>
      <c r="F323" s="21"/>
      <c r="K323" s="21"/>
      <c r="W323" s="343"/>
    </row>
    <row r="324" spans="3:23" ht="15.75" customHeight="1">
      <c r="C324" s="344"/>
      <c r="E324" s="21"/>
      <c r="F324" s="21"/>
      <c r="K324" s="21"/>
      <c r="W324" s="343"/>
    </row>
    <row r="325" spans="3:23" ht="15.75" customHeight="1">
      <c r="C325" s="344"/>
      <c r="E325" s="21"/>
      <c r="F325" s="21"/>
      <c r="K325" s="21"/>
      <c r="W325" s="343"/>
    </row>
    <row r="326" spans="3:23" ht="15.75" customHeight="1">
      <c r="C326" s="344"/>
      <c r="E326" s="21"/>
      <c r="F326" s="21"/>
      <c r="K326" s="21"/>
      <c r="W326" s="343"/>
    </row>
    <row r="327" spans="3:23" ht="15.75" customHeight="1">
      <c r="C327" s="344"/>
      <c r="E327" s="21"/>
      <c r="F327" s="21"/>
      <c r="K327" s="21"/>
      <c r="W327" s="343"/>
    </row>
    <row r="328" spans="3:23" ht="15.75" customHeight="1">
      <c r="C328" s="344"/>
      <c r="E328" s="21"/>
      <c r="F328" s="21"/>
      <c r="K328" s="21"/>
      <c r="W328" s="343"/>
    </row>
    <row r="329" spans="3:23" ht="15.75" customHeight="1">
      <c r="C329" s="344"/>
      <c r="E329" s="21"/>
      <c r="F329" s="21"/>
      <c r="K329" s="21"/>
      <c r="W329" s="343"/>
    </row>
    <row r="330" spans="3:23" ht="15.75" customHeight="1">
      <c r="C330" s="344"/>
      <c r="E330" s="21"/>
      <c r="F330" s="21"/>
      <c r="K330" s="21"/>
      <c r="W330" s="343"/>
    </row>
    <row r="331" spans="3:23" ht="15.75" customHeight="1">
      <c r="C331" s="344"/>
      <c r="E331" s="21"/>
      <c r="F331" s="21"/>
      <c r="K331" s="21"/>
      <c r="W331" s="343"/>
    </row>
    <row r="332" spans="3:23" ht="15.75" customHeight="1">
      <c r="C332" s="344"/>
      <c r="E332" s="21"/>
      <c r="F332" s="21"/>
      <c r="K332" s="21"/>
      <c r="W332" s="343"/>
    </row>
    <row r="333" spans="3:23" ht="15.75" customHeight="1">
      <c r="C333" s="344"/>
      <c r="E333" s="21"/>
      <c r="F333" s="21"/>
      <c r="K333" s="21"/>
      <c r="W333" s="343"/>
    </row>
    <row r="334" spans="3:23" ht="15.75" customHeight="1">
      <c r="C334" s="344"/>
      <c r="E334" s="21"/>
      <c r="F334" s="21"/>
      <c r="K334" s="21"/>
      <c r="W334" s="343"/>
    </row>
    <row r="335" spans="3:23" ht="15.75" customHeight="1">
      <c r="C335" s="344"/>
      <c r="E335" s="21"/>
      <c r="F335" s="21"/>
      <c r="K335" s="21"/>
      <c r="W335" s="343"/>
    </row>
    <row r="336" spans="3:23" ht="15.75" customHeight="1">
      <c r="C336" s="344"/>
      <c r="E336" s="21"/>
      <c r="F336" s="21"/>
      <c r="K336" s="21"/>
      <c r="W336" s="343"/>
    </row>
    <row r="337" spans="3:23" ht="15.75" customHeight="1">
      <c r="C337" s="344"/>
      <c r="E337" s="21"/>
      <c r="F337" s="21"/>
      <c r="K337" s="21"/>
      <c r="W337" s="343"/>
    </row>
    <row r="338" spans="3:23" ht="15.75" customHeight="1">
      <c r="C338" s="344"/>
      <c r="E338" s="21"/>
      <c r="F338" s="21"/>
      <c r="K338" s="21"/>
      <c r="W338" s="343"/>
    </row>
    <row r="339" spans="3:23" ht="15.75" customHeight="1">
      <c r="C339" s="344"/>
      <c r="E339" s="21"/>
      <c r="F339" s="21"/>
      <c r="K339" s="21"/>
      <c r="W339" s="343"/>
    </row>
    <row r="340" spans="3:23" ht="15.75" customHeight="1">
      <c r="C340" s="344"/>
      <c r="E340" s="21"/>
      <c r="F340" s="21"/>
      <c r="K340" s="21"/>
      <c r="W340" s="343"/>
    </row>
    <row r="341" spans="3:23" ht="15.75" customHeight="1">
      <c r="C341" s="344"/>
      <c r="E341" s="21"/>
      <c r="F341" s="21"/>
      <c r="K341" s="21"/>
      <c r="W341" s="343"/>
    </row>
    <row r="342" spans="3:23" ht="15.75" customHeight="1">
      <c r="C342" s="344"/>
      <c r="E342" s="21"/>
      <c r="F342" s="21"/>
      <c r="K342" s="21"/>
      <c r="W342" s="343"/>
    </row>
    <row r="343" spans="3:23" ht="15.75" customHeight="1">
      <c r="C343" s="344"/>
      <c r="E343" s="21"/>
      <c r="F343" s="21"/>
      <c r="K343" s="21"/>
      <c r="W343" s="343"/>
    </row>
    <row r="344" spans="3:23" ht="15.75" customHeight="1">
      <c r="C344" s="344"/>
      <c r="E344" s="21"/>
      <c r="F344" s="21"/>
      <c r="K344" s="21"/>
      <c r="W344" s="343"/>
    </row>
    <row r="345" spans="3:23" ht="15.75" customHeight="1">
      <c r="C345" s="344"/>
      <c r="E345" s="21"/>
      <c r="F345" s="21"/>
      <c r="K345" s="21"/>
      <c r="W345" s="343"/>
    </row>
    <row r="346" spans="3:23" ht="15.75" customHeight="1">
      <c r="C346" s="344"/>
      <c r="E346" s="21"/>
      <c r="F346" s="21"/>
      <c r="K346" s="21"/>
      <c r="W346" s="343"/>
    </row>
    <row r="347" spans="3:23" ht="15.75" customHeight="1">
      <c r="C347" s="344"/>
      <c r="E347" s="21"/>
      <c r="F347" s="21"/>
      <c r="K347" s="21"/>
      <c r="W347" s="343"/>
    </row>
    <row r="348" spans="3:23" ht="15.75" customHeight="1">
      <c r="C348" s="344"/>
      <c r="E348" s="21"/>
      <c r="F348" s="21"/>
      <c r="K348" s="21"/>
      <c r="W348" s="343"/>
    </row>
    <row r="349" spans="3:23" ht="15.75" customHeight="1">
      <c r="C349" s="344"/>
      <c r="E349" s="21"/>
      <c r="F349" s="21"/>
      <c r="K349" s="21"/>
      <c r="W349" s="343"/>
    </row>
    <row r="350" spans="3:23" ht="15.75" customHeight="1">
      <c r="C350" s="344"/>
      <c r="E350" s="21"/>
      <c r="F350" s="21"/>
      <c r="K350" s="21"/>
      <c r="W350" s="343"/>
    </row>
    <row r="351" spans="3:23" ht="15.75" customHeight="1">
      <c r="C351" s="344"/>
      <c r="E351" s="21"/>
      <c r="F351" s="21"/>
      <c r="K351" s="21"/>
      <c r="W351" s="343"/>
    </row>
    <row r="352" spans="3:23" ht="15.75" customHeight="1">
      <c r="C352" s="344"/>
      <c r="E352" s="21"/>
      <c r="F352" s="21"/>
      <c r="K352" s="21"/>
      <c r="W352" s="343"/>
    </row>
    <row r="353" spans="3:23" ht="15.75" customHeight="1">
      <c r="C353" s="344"/>
      <c r="E353" s="21"/>
      <c r="F353" s="21"/>
      <c r="K353" s="21"/>
      <c r="W353" s="343"/>
    </row>
    <row r="354" spans="3:23" ht="15.75" customHeight="1">
      <c r="C354" s="344"/>
      <c r="E354" s="21"/>
      <c r="F354" s="21"/>
      <c r="K354" s="21"/>
      <c r="W354" s="343"/>
    </row>
    <row r="355" spans="3:23" ht="15.75" customHeight="1">
      <c r="C355" s="344"/>
      <c r="E355" s="21"/>
      <c r="F355" s="21"/>
      <c r="K355" s="21"/>
      <c r="W355" s="343"/>
    </row>
    <row r="356" spans="3:23" ht="15.75" customHeight="1">
      <c r="C356" s="344"/>
      <c r="E356" s="21"/>
      <c r="F356" s="21"/>
      <c r="K356" s="21"/>
      <c r="W356" s="343"/>
    </row>
    <row r="357" spans="3:23" ht="15.75" customHeight="1">
      <c r="C357" s="344"/>
      <c r="E357" s="21"/>
      <c r="F357" s="21"/>
      <c r="K357" s="21"/>
      <c r="W357" s="343"/>
    </row>
    <row r="358" spans="3:23" ht="15.75" customHeight="1">
      <c r="C358" s="344"/>
      <c r="E358" s="21"/>
      <c r="F358" s="21"/>
      <c r="K358" s="21"/>
      <c r="W358" s="343"/>
    </row>
    <row r="359" spans="3:23" ht="15.75" customHeight="1">
      <c r="C359" s="344"/>
      <c r="E359" s="21"/>
      <c r="F359" s="21"/>
      <c r="K359" s="21"/>
      <c r="W359" s="343"/>
    </row>
    <row r="360" spans="3:23" ht="15.75" customHeight="1">
      <c r="C360" s="344"/>
      <c r="E360" s="21"/>
      <c r="F360" s="21"/>
      <c r="K360" s="21"/>
      <c r="W360" s="343"/>
    </row>
    <row r="361" spans="3:23" ht="15.75" customHeight="1">
      <c r="C361" s="344"/>
      <c r="E361" s="21"/>
      <c r="F361" s="21"/>
      <c r="K361" s="21"/>
      <c r="W361" s="343"/>
    </row>
    <row r="362" spans="3:23" ht="15.75" customHeight="1">
      <c r="C362" s="344"/>
      <c r="E362" s="21"/>
      <c r="F362" s="21"/>
      <c r="K362" s="21"/>
      <c r="W362" s="343"/>
    </row>
    <row r="363" spans="3:23" ht="15.75" customHeight="1">
      <c r="C363" s="344"/>
      <c r="E363" s="21"/>
      <c r="F363" s="21"/>
      <c r="K363" s="21"/>
      <c r="W363" s="343"/>
    </row>
    <row r="364" spans="3:23" ht="15.75" customHeight="1">
      <c r="C364" s="344"/>
      <c r="E364" s="21"/>
      <c r="F364" s="21"/>
      <c r="K364" s="21"/>
      <c r="W364" s="343"/>
    </row>
    <row r="365" spans="3:23" ht="15.75" customHeight="1">
      <c r="C365" s="344"/>
      <c r="E365" s="21"/>
      <c r="F365" s="21"/>
      <c r="K365" s="21"/>
      <c r="W365" s="343"/>
    </row>
    <row r="366" spans="3:23" ht="15.75" customHeight="1">
      <c r="C366" s="344"/>
      <c r="E366" s="21"/>
      <c r="F366" s="21"/>
      <c r="K366" s="21"/>
      <c r="W366" s="343"/>
    </row>
    <row r="367" spans="3:23" ht="15.75" customHeight="1">
      <c r="C367" s="344"/>
      <c r="E367" s="21"/>
      <c r="F367" s="21"/>
      <c r="K367" s="21"/>
      <c r="W367" s="343"/>
    </row>
    <row r="368" spans="3:23" ht="15.75" customHeight="1">
      <c r="C368" s="344"/>
      <c r="E368" s="21"/>
      <c r="F368" s="21"/>
      <c r="K368" s="21"/>
      <c r="W368" s="343"/>
    </row>
    <row r="369" spans="3:23" ht="15.75" customHeight="1">
      <c r="C369" s="344"/>
      <c r="E369" s="21"/>
      <c r="F369" s="21"/>
      <c r="K369" s="21"/>
      <c r="W369" s="343"/>
    </row>
    <row r="370" spans="3:23" ht="15.75" customHeight="1">
      <c r="C370" s="344"/>
      <c r="E370" s="21"/>
      <c r="F370" s="21"/>
      <c r="K370" s="21"/>
      <c r="W370" s="343"/>
    </row>
    <row r="371" spans="3:23" ht="15.75" customHeight="1">
      <c r="C371" s="344"/>
      <c r="E371" s="21"/>
      <c r="F371" s="21"/>
      <c r="K371" s="21"/>
      <c r="W371" s="343"/>
    </row>
    <row r="372" spans="3:23" ht="15.75" customHeight="1">
      <c r="C372" s="344"/>
      <c r="E372" s="21"/>
      <c r="F372" s="21"/>
      <c r="K372" s="21"/>
      <c r="W372" s="343"/>
    </row>
    <row r="373" spans="3:23" ht="15.75" customHeight="1">
      <c r="C373" s="344"/>
      <c r="E373" s="21"/>
      <c r="F373" s="21"/>
      <c r="K373" s="21"/>
      <c r="W373" s="343"/>
    </row>
    <row r="374" spans="3:23" ht="15.75" customHeight="1">
      <c r="C374" s="344"/>
      <c r="E374" s="21"/>
      <c r="F374" s="21"/>
      <c r="K374" s="21"/>
      <c r="W374" s="343"/>
    </row>
    <row r="375" spans="3:23" ht="15.75" customHeight="1">
      <c r="C375" s="344"/>
      <c r="E375" s="21"/>
      <c r="F375" s="21"/>
      <c r="K375" s="21"/>
      <c r="W375" s="343"/>
    </row>
    <row r="376" spans="3:23" ht="15.75" customHeight="1">
      <c r="C376" s="344"/>
      <c r="E376" s="21"/>
      <c r="F376" s="21"/>
      <c r="K376" s="21"/>
      <c r="W376" s="343"/>
    </row>
    <row r="377" spans="3:23" ht="15.75" customHeight="1">
      <c r="C377" s="344"/>
      <c r="E377" s="21"/>
      <c r="F377" s="21"/>
      <c r="K377" s="21"/>
      <c r="W377" s="343"/>
    </row>
    <row r="378" spans="3:23" ht="15.75" customHeight="1">
      <c r="C378" s="344"/>
      <c r="E378" s="21"/>
      <c r="F378" s="21"/>
      <c r="K378" s="21"/>
      <c r="W378" s="343"/>
    </row>
    <row r="379" spans="3:23" ht="15.75" customHeight="1">
      <c r="C379" s="344"/>
      <c r="E379" s="21"/>
      <c r="F379" s="21"/>
      <c r="K379" s="21"/>
      <c r="W379" s="343"/>
    </row>
    <row r="380" spans="3:23" ht="15.75" customHeight="1">
      <c r="C380" s="344"/>
      <c r="E380" s="21"/>
      <c r="F380" s="21"/>
      <c r="K380" s="21"/>
      <c r="W380" s="343"/>
    </row>
    <row r="381" spans="3:23" ht="15.75" customHeight="1">
      <c r="C381" s="344"/>
      <c r="E381" s="21"/>
      <c r="F381" s="21"/>
      <c r="K381" s="21"/>
      <c r="W381" s="343"/>
    </row>
    <row r="382" spans="3:23" ht="15.75" customHeight="1">
      <c r="C382" s="344"/>
      <c r="E382" s="21"/>
      <c r="F382" s="21"/>
      <c r="K382" s="21"/>
      <c r="W382" s="343"/>
    </row>
    <row r="383" spans="3:23" ht="15.75" customHeight="1">
      <c r="C383" s="344"/>
      <c r="E383" s="21"/>
      <c r="F383" s="21"/>
      <c r="K383" s="21"/>
      <c r="W383" s="343"/>
    </row>
    <row r="384" spans="3:23" ht="15.75" customHeight="1">
      <c r="C384" s="344"/>
      <c r="E384" s="21"/>
      <c r="F384" s="21"/>
      <c r="K384" s="21"/>
      <c r="W384" s="343"/>
    </row>
    <row r="385" spans="3:23" ht="15.75" customHeight="1">
      <c r="C385" s="344"/>
      <c r="E385" s="21"/>
      <c r="F385" s="21"/>
      <c r="K385" s="21"/>
      <c r="W385" s="343"/>
    </row>
    <row r="386" spans="3:23" ht="15.75" customHeight="1">
      <c r="C386" s="344"/>
      <c r="E386" s="21"/>
      <c r="F386" s="21"/>
      <c r="K386" s="21"/>
      <c r="W386" s="343"/>
    </row>
    <row r="387" spans="3:23" ht="15.75" customHeight="1">
      <c r="C387" s="344"/>
      <c r="E387" s="21"/>
      <c r="F387" s="21"/>
      <c r="K387" s="21"/>
      <c r="W387" s="343"/>
    </row>
    <row r="388" spans="3:23" ht="15.75" customHeight="1">
      <c r="C388" s="344"/>
      <c r="E388" s="21"/>
      <c r="F388" s="21"/>
      <c r="K388" s="21"/>
      <c r="W388" s="343"/>
    </row>
    <row r="389" spans="3:23" ht="15.75" customHeight="1">
      <c r="C389" s="344"/>
      <c r="E389" s="21"/>
      <c r="F389" s="21"/>
      <c r="K389" s="21"/>
      <c r="W389" s="343"/>
    </row>
    <row r="390" spans="3:23" ht="15.75" customHeight="1">
      <c r="C390" s="344"/>
      <c r="E390" s="21"/>
      <c r="F390" s="21"/>
      <c r="K390" s="21"/>
      <c r="W390" s="343"/>
    </row>
    <row r="391" spans="3:23" ht="15.75" customHeight="1">
      <c r="C391" s="344"/>
      <c r="E391" s="21"/>
      <c r="F391" s="21"/>
      <c r="K391" s="21"/>
      <c r="W391" s="343"/>
    </row>
    <row r="392" spans="3:23" ht="15.75" customHeight="1">
      <c r="C392" s="344"/>
      <c r="E392" s="21"/>
      <c r="F392" s="21"/>
      <c r="K392" s="21"/>
      <c r="W392" s="343"/>
    </row>
    <row r="393" spans="3:23" ht="15.75" customHeight="1">
      <c r="C393" s="344"/>
      <c r="E393" s="21"/>
      <c r="F393" s="21"/>
      <c r="K393" s="21"/>
      <c r="W393" s="343"/>
    </row>
    <row r="394" spans="3:23" ht="15.75" customHeight="1">
      <c r="C394" s="344"/>
      <c r="E394" s="21"/>
      <c r="F394" s="21"/>
      <c r="K394" s="21"/>
      <c r="W394" s="343"/>
    </row>
    <row r="395" spans="3:23" ht="15.75" customHeight="1">
      <c r="C395" s="344"/>
      <c r="E395" s="21"/>
      <c r="F395" s="21"/>
      <c r="K395" s="21"/>
      <c r="W395" s="343"/>
    </row>
    <row r="396" spans="3:23" ht="15.75" customHeight="1">
      <c r="C396" s="344"/>
      <c r="E396" s="21"/>
      <c r="F396" s="21"/>
      <c r="K396" s="21"/>
      <c r="W396" s="343"/>
    </row>
    <row r="397" spans="3:23" ht="15.75" customHeight="1">
      <c r="C397" s="344"/>
      <c r="E397" s="21"/>
      <c r="F397" s="21"/>
      <c r="K397" s="21"/>
      <c r="W397" s="343"/>
    </row>
    <row r="398" spans="3:23" ht="15.75" customHeight="1">
      <c r="C398" s="344"/>
      <c r="E398" s="21"/>
      <c r="F398" s="21"/>
      <c r="K398" s="21"/>
      <c r="W398" s="343"/>
    </row>
    <row r="399" spans="3:23" ht="15.75" customHeight="1">
      <c r="C399" s="344"/>
      <c r="E399" s="21"/>
      <c r="F399" s="21"/>
      <c r="K399" s="21"/>
      <c r="W399" s="343"/>
    </row>
    <row r="400" spans="3:23" ht="15.75" customHeight="1">
      <c r="C400" s="344"/>
      <c r="E400" s="21"/>
      <c r="F400" s="21"/>
      <c r="K400" s="21"/>
      <c r="W400" s="343"/>
    </row>
    <row r="401" spans="3:23" ht="15.75" customHeight="1">
      <c r="C401" s="344"/>
      <c r="E401" s="21"/>
      <c r="F401" s="21"/>
      <c r="K401" s="21"/>
      <c r="W401" s="343"/>
    </row>
    <row r="402" spans="3:23" ht="15.75" customHeight="1">
      <c r="C402" s="344"/>
      <c r="E402" s="21"/>
      <c r="F402" s="21"/>
      <c r="K402" s="21"/>
      <c r="W402" s="343"/>
    </row>
    <row r="403" spans="3:23" ht="15.75" customHeight="1">
      <c r="C403" s="344"/>
      <c r="E403" s="21"/>
      <c r="F403" s="21"/>
      <c r="K403" s="21"/>
      <c r="W403" s="343"/>
    </row>
    <row r="404" spans="3:23" ht="15.75" customHeight="1">
      <c r="C404" s="344"/>
      <c r="E404" s="21"/>
      <c r="F404" s="21"/>
      <c r="K404" s="21"/>
      <c r="W404" s="343"/>
    </row>
    <row r="405" spans="3:23" ht="15.75" customHeight="1">
      <c r="C405" s="344"/>
      <c r="E405" s="21"/>
      <c r="F405" s="21"/>
      <c r="K405" s="21"/>
      <c r="W405" s="343"/>
    </row>
    <row r="406" spans="3:23" ht="15.75" customHeight="1">
      <c r="C406" s="344"/>
      <c r="E406" s="21"/>
      <c r="F406" s="21"/>
      <c r="K406" s="21"/>
      <c r="W406" s="343"/>
    </row>
    <row r="407" spans="3:23" ht="15.75" customHeight="1">
      <c r="C407" s="344"/>
      <c r="E407" s="21"/>
      <c r="F407" s="21"/>
      <c r="K407" s="21"/>
      <c r="W407" s="343"/>
    </row>
    <row r="408" spans="3:23" ht="15.75" customHeight="1">
      <c r="C408" s="344"/>
      <c r="E408" s="21"/>
      <c r="F408" s="21"/>
      <c r="K408" s="21"/>
      <c r="W408" s="343"/>
    </row>
    <row r="409" spans="3:23" ht="15.75" customHeight="1">
      <c r="C409" s="344"/>
      <c r="E409" s="21"/>
      <c r="F409" s="21"/>
      <c r="K409" s="21"/>
      <c r="W409" s="343"/>
    </row>
    <row r="410" spans="3:23" ht="15.75" customHeight="1">
      <c r="C410" s="344"/>
      <c r="E410" s="21"/>
      <c r="F410" s="21"/>
      <c r="K410" s="21"/>
      <c r="W410" s="343"/>
    </row>
    <row r="411" spans="3:23" ht="15.75" customHeight="1">
      <c r="C411" s="344"/>
      <c r="E411" s="21"/>
      <c r="F411" s="21"/>
      <c r="K411" s="21"/>
      <c r="W411" s="343"/>
    </row>
    <row r="412" spans="3:23" ht="15.75" customHeight="1">
      <c r="C412" s="344"/>
      <c r="E412" s="21"/>
      <c r="F412" s="21"/>
      <c r="K412" s="21"/>
      <c r="W412" s="343"/>
    </row>
    <row r="413" spans="3:23" ht="15.75" customHeight="1">
      <c r="C413" s="344"/>
      <c r="E413" s="21"/>
      <c r="F413" s="21"/>
      <c r="K413" s="21"/>
      <c r="W413" s="343"/>
    </row>
    <row r="414" spans="3:23" ht="15.75" customHeight="1">
      <c r="C414" s="344"/>
      <c r="E414" s="21"/>
      <c r="F414" s="21"/>
      <c r="K414" s="21"/>
      <c r="W414" s="343"/>
    </row>
    <row r="415" spans="3:23" ht="15.75" customHeight="1">
      <c r="C415" s="344"/>
      <c r="E415" s="21"/>
      <c r="F415" s="21"/>
      <c r="K415" s="21"/>
      <c r="W415" s="343"/>
    </row>
    <row r="416" spans="3:23" ht="15.75" customHeight="1">
      <c r="C416" s="344"/>
      <c r="E416" s="21"/>
      <c r="F416" s="21"/>
      <c r="K416" s="21"/>
      <c r="W416" s="343"/>
    </row>
    <row r="417" spans="3:23" ht="15.75" customHeight="1">
      <c r="C417" s="344"/>
      <c r="E417" s="21"/>
      <c r="F417" s="21"/>
      <c r="K417" s="21"/>
      <c r="W417" s="343"/>
    </row>
    <row r="418" spans="3:23" ht="15.75" customHeight="1">
      <c r="C418" s="344"/>
      <c r="E418" s="21"/>
      <c r="F418" s="21"/>
      <c r="K418" s="21"/>
      <c r="W418" s="343"/>
    </row>
    <row r="419" spans="3:23" ht="15.75" customHeight="1">
      <c r="C419" s="344"/>
      <c r="E419" s="21"/>
      <c r="F419" s="21"/>
      <c r="K419" s="21"/>
      <c r="W419" s="343"/>
    </row>
    <row r="420" spans="3:23" ht="15.75" customHeight="1">
      <c r="C420" s="344"/>
      <c r="E420" s="21"/>
      <c r="F420" s="21"/>
      <c r="K420" s="21"/>
      <c r="W420" s="343"/>
    </row>
    <row r="421" spans="3:23" ht="15.75" customHeight="1">
      <c r="C421" s="344"/>
      <c r="E421" s="21"/>
      <c r="F421" s="21"/>
      <c r="K421" s="21"/>
      <c r="W421" s="343"/>
    </row>
    <row r="422" spans="3:23" ht="15.75" customHeight="1">
      <c r="C422" s="344"/>
      <c r="E422" s="21"/>
      <c r="F422" s="21"/>
      <c r="K422" s="21"/>
      <c r="W422" s="343"/>
    </row>
    <row r="423" spans="3:23" ht="15.75" customHeight="1">
      <c r="C423" s="344"/>
      <c r="E423" s="21"/>
      <c r="F423" s="21"/>
      <c r="K423" s="21"/>
      <c r="W423" s="343"/>
    </row>
    <row r="424" spans="3:23" ht="15.75" customHeight="1">
      <c r="C424" s="344"/>
      <c r="E424" s="21"/>
      <c r="F424" s="21"/>
      <c r="K424" s="21"/>
      <c r="W424" s="343"/>
    </row>
    <row r="425" spans="3:23" ht="15.75" customHeight="1">
      <c r="C425" s="344"/>
      <c r="E425" s="21"/>
      <c r="F425" s="21"/>
      <c r="K425" s="21"/>
      <c r="W425" s="343"/>
    </row>
    <row r="426" spans="3:23" ht="15.75" customHeight="1">
      <c r="C426" s="344"/>
      <c r="E426" s="21"/>
      <c r="F426" s="21"/>
      <c r="K426" s="21"/>
      <c r="W426" s="343"/>
    </row>
    <row r="427" spans="3:23" ht="15.75" customHeight="1">
      <c r="C427" s="344"/>
      <c r="E427" s="21"/>
      <c r="F427" s="21"/>
      <c r="K427" s="21"/>
      <c r="W427" s="343"/>
    </row>
    <row r="428" spans="3:23" ht="15.75" customHeight="1">
      <c r="C428" s="344"/>
      <c r="E428" s="21"/>
      <c r="F428" s="21"/>
      <c r="K428" s="21"/>
      <c r="W428" s="343"/>
    </row>
    <row r="429" spans="3:23" ht="15.75" customHeight="1">
      <c r="C429" s="344"/>
      <c r="E429" s="21"/>
      <c r="F429" s="21"/>
      <c r="K429" s="21"/>
      <c r="W429" s="343"/>
    </row>
    <row r="430" spans="3:23" ht="15.75" customHeight="1">
      <c r="C430" s="344"/>
      <c r="E430" s="21"/>
      <c r="F430" s="21"/>
      <c r="K430" s="21"/>
      <c r="W430" s="343"/>
    </row>
    <row r="431" spans="3:23" ht="15.75" customHeight="1">
      <c r="C431" s="344"/>
      <c r="E431" s="21"/>
      <c r="F431" s="21"/>
      <c r="K431" s="21"/>
      <c r="W431" s="343"/>
    </row>
    <row r="432" spans="3:23" ht="15.75" customHeight="1">
      <c r="C432" s="344"/>
      <c r="E432" s="21"/>
      <c r="F432" s="21"/>
      <c r="K432" s="21"/>
      <c r="W432" s="343"/>
    </row>
    <row r="433" spans="3:23" ht="15.75" customHeight="1">
      <c r="C433" s="344"/>
      <c r="E433" s="21"/>
      <c r="F433" s="21"/>
      <c r="K433" s="21"/>
      <c r="W433" s="343"/>
    </row>
    <row r="434" spans="3:23" ht="15.75" customHeight="1">
      <c r="C434" s="344"/>
      <c r="E434" s="21"/>
      <c r="F434" s="21"/>
      <c r="K434" s="21"/>
      <c r="W434" s="343"/>
    </row>
    <row r="435" spans="3:23" ht="15.75" customHeight="1">
      <c r="C435" s="344"/>
      <c r="E435" s="21"/>
      <c r="F435" s="21"/>
      <c r="K435" s="21"/>
      <c r="W435" s="343"/>
    </row>
    <row r="436" spans="3:23" ht="15.75" customHeight="1">
      <c r="C436" s="344"/>
      <c r="E436" s="21"/>
      <c r="F436" s="21"/>
      <c r="K436" s="21"/>
      <c r="W436" s="343"/>
    </row>
    <row r="437" spans="3:23" ht="15.75" customHeight="1">
      <c r="C437" s="344"/>
      <c r="E437" s="21"/>
      <c r="F437" s="21"/>
      <c r="K437" s="21"/>
      <c r="W437" s="343"/>
    </row>
    <row r="438" spans="3:23" ht="15.75" customHeight="1">
      <c r="C438" s="344"/>
      <c r="E438" s="21"/>
      <c r="F438" s="21"/>
      <c r="K438" s="21"/>
      <c r="W438" s="343"/>
    </row>
    <row r="439" spans="3:23" ht="15.75" customHeight="1">
      <c r="C439" s="344"/>
      <c r="E439" s="21"/>
      <c r="F439" s="21"/>
      <c r="K439" s="21"/>
      <c r="W439" s="343"/>
    </row>
    <row r="440" spans="3:23" ht="15.75" customHeight="1">
      <c r="C440" s="344"/>
      <c r="E440" s="21"/>
      <c r="F440" s="21"/>
      <c r="K440" s="21"/>
      <c r="W440" s="343"/>
    </row>
    <row r="441" spans="3:23" ht="15.75" customHeight="1">
      <c r="C441" s="344"/>
      <c r="E441" s="21"/>
      <c r="F441" s="21"/>
      <c r="K441" s="21"/>
      <c r="W441" s="343"/>
    </row>
    <row r="442" spans="3:23" ht="15.75" customHeight="1">
      <c r="C442" s="344"/>
      <c r="E442" s="21"/>
      <c r="F442" s="21"/>
      <c r="K442" s="21"/>
      <c r="W442" s="343"/>
    </row>
    <row r="443" spans="3:23" ht="15.75" customHeight="1">
      <c r="C443" s="344"/>
      <c r="E443" s="21"/>
      <c r="F443" s="21"/>
      <c r="K443" s="21"/>
      <c r="W443" s="343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W68 X6:X89 V70:W89 G92:G118 H92:H187 V92:X129 G120:G187 V131:X135 V141:X187">
    <cfRule type="cellIs" dxfId="149" priority="1" operator="between">
      <formula>"0%"</formula>
      <formula>"25%"</formula>
    </cfRule>
  </conditionalFormatting>
  <conditionalFormatting sqref="G3:H4 V3:X4 G6:H89 V6:W68 X6:X89 V70:W89 G92:G118 H92:H187 V92:X129 G120:G187 V131:X135 V141:X187">
    <cfRule type="cellIs" dxfId="148" priority="2" operator="between">
      <formula>"25.01%"</formula>
      <formula>"50%"</formula>
    </cfRule>
  </conditionalFormatting>
  <conditionalFormatting sqref="G3:H4 V3:X4 G6:H89 V6:W68 X6:X89 V70:W89 G92:G118 H92:H187 V92:X129 G120:G187 V131:X135 V141:X187">
    <cfRule type="cellIs" dxfId="147" priority="3" operator="between">
      <formula>"50.01%"</formula>
      <formula>"75%"</formula>
    </cfRule>
  </conditionalFormatting>
  <conditionalFormatting sqref="G3:H4 V3:X4 G6:H89 V6:W68 X6:X89 V70:W89 G92:G118 H92:H187 V92:X129 G120:G187 V131:X135 V141:X187">
    <cfRule type="cellIs" dxfId="146" priority="4" operator="between">
      <formula>"75.01%"</formula>
      <formula>"99.99%"</formula>
    </cfRule>
  </conditionalFormatting>
  <conditionalFormatting sqref="G3:H4 V3:X4 G6:H89 V6:W68 X6:X89 V70:W89 G92:G118 H92:H187 V92:X129 G120:G187 V131:X135 V141:X187">
    <cfRule type="cellIs" dxfId="145" priority="5" operator="greaterThanOrEqual">
      <formula>"100%"</formula>
    </cfRule>
  </conditionalFormatting>
  <conditionalFormatting sqref="V137:X139">
    <cfRule type="cellIs" dxfId="144" priority="6" operator="between">
      <formula>"0%"</formula>
      <formula>"25%"</formula>
    </cfRule>
  </conditionalFormatting>
  <conditionalFormatting sqref="V137:X139">
    <cfRule type="cellIs" dxfId="143" priority="7" operator="between">
      <formula>"25.01%"</formula>
      <formula>"50%"</formula>
    </cfRule>
  </conditionalFormatting>
  <conditionalFormatting sqref="V137:X139">
    <cfRule type="cellIs" dxfId="142" priority="8" operator="between">
      <formula>"50.01%"</formula>
      <formula>"75%"</formula>
    </cfRule>
  </conditionalFormatting>
  <conditionalFormatting sqref="V137:X139">
    <cfRule type="cellIs" dxfId="141" priority="9" operator="between">
      <formula>"75.01%"</formula>
      <formula>"99.99%"</formula>
    </cfRule>
  </conditionalFormatting>
  <conditionalFormatting sqref="V137:X139">
    <cfRule type="cellIs" dxfId="140" priority="10" operator="greaterThanOrEqual">
      <formula>"100%"</formula>
    </cfRule>
  </conditionalFormatting>
  <conditionalFormatting sqref="G90:H91 V90:X91">
    <cfRule type="cellIs" dxfId="139" priority="11" operator="between">
      <formula>"0%"</formula>
      <formula>"25%"</formula>
    </cfRule>
  </conditionalFormatting>
  <conditionalFormatting sqref="G90:H91 V90:X91">
    <cfRule type="cellIs" dxfId="138" priority="12" operator="between">
      <formula>"25.01%"</formula>
      <formula>"50%"</formula>
    </cfRule>
  </conditionalFormatting>
  <conditionalFormatting sqref="G90:H91 V90:X91">
    <cfRule type="cellIs" dxfId="137" priority="13" operator="between">
      <formula>"50.01%"</formula>
      <formula>"75%"</formula>
    </cfRule>
  </conditionalFormatting>
  <conditionalFormatting sqref="G90:H91 V90:X91">
    <cfRule type="cellIs" dxfId="136" priority="14" operator="between">
      <formula>"75.01%"</formula>
      <formula>"99.99%"</formula>
    </cfRule>
  </conditionalFormatting>
  <conditionalFormatting sqref="G90:H91 V90:X91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69:H69 V69:X69">
    <cfRule type="cellIs" dxfId="129" priority="21" operator="between">
      <formula>"0%"</formula>
      <formula>"25%"</formula>
    </cfRule>
  </conditionalFormatting>
  <conditionalFormatting sqref="G69:H69 V69:X69">
    <cfRule type="cellIs" dxfId="128" priority="22" operator="between">
      <formula>"25.01%"</formula>
      <formula>"50%"</formula>
    </cfRule>
  </conditionalFormatting>
  <conditionalFormatting sqref="G69:H69 V69:X69">
    <cfRule type="cellIs" dxfId="127" priority="23" operator="between">
      <formula>"50.01%"</formula>
      <formula>"75%"</formula>
    </cfRule>
  </conditionalFormatting>
  <conditionalFormatting sqref="G69:H69 V69:X69">
    <cfRule type="cellIs" dxfId="126" priority="24" operator="between">
      <formula>"75.01%"</formula>
      <formula>"99.99%"</formula>
    </cfRule>
  </conditionalFormatting>
  <conditionalFormatting sqref="G69:H69 V69:X69">
    <cfRule type="cellIs" dxfId="12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1"/>
      <c r="B1" s="62"/>
      <c r="C1" s="515" t="s">
        <v>167</v>
      </c>
      <c r="D1" s="509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20" t="s">
        <v>171</v>
      </c>
      <c r="Q1" s="508"/>
      <c r="R1" s="509"/>
      <c r="S1" s="518" t="s">
        <v>172</v>
      </c>
      <c r="T1" s="508"/>
      <c r="U1" s="509"/>
      <c r="V1" s="519" t="s">
        <v>173</v>
      </c>
      <c r="W1" s="508"/>
      <c r="X1" s="509"/>
      <c r="Y1" s="507" t="s">
        <v>174</v>
      </c>
      <c r="Z1" s="508"/>
      <c r="AA1" s="509"/>
      <c r="AB1" s="507" t="s">
        <v>175</v>
      </c>
      <c r="AC1" s="508"/>
      <c r="AD1" s="509"/>
      <c r="AE1" s="507" t="s">
        <v>176</v>
      </c>
      <c r="AF1" s="508"/>
      <c r="AG1" s="509"/>
      <c r="AH1" s="507" t="s">
        <v>177</v>
      </c>
      <c r="AI1" s="508"/>
      <c r="AJ1" s="509"/>
      <c r="AK1" s="507" t="s">
        <v>178</v>
      </c>
      <c r="AL1" s="508"/>
      <c r="AM1" s="509"/>
      <c r="AN1" s="507" t="s">
        <v>179</v>
      </c>
      <c r="AO1" s="508"/>
      <c r="AP1" s="509"/>
      <c r="AQ1" s="507" t="s">
        <v>180</v>
      </c>
      <c r="AR1" s="508"/>
      <c r="AS1" s="509"/>
      <c r="AT1" s="507" t="s">
        <v>181</v>
      </c>
      <c r="AU1" s="508"/>
      <c r="AV1" s="509"/>
      <c r="AW1" s="507" t="s">
        <v>182</v>
      </c>
      <c r="AX1" s="508"/>
      <c r="AY1" s="509"/>
      <c r="AZ1" s="507" t="s">
        <v>183</v>
      </c>
      <c r="BA1" s="508"/>
      <c r="BB1" s="509"/>
      <c r="BC1" s="507" t="s">
        <v>184</v>
      </c>
      <c r="BD1" s="508"/>
      <c r="BE1" s="509"/>
      <c r="BF1" s="507" t="s">
        <v>185</v>
      </c>
      <c r="BG1" s="508"/>
      <c r="BH1" s="509"/>
      <c r="BI1" s="507" t="s">
        <v>186</v>
      </c>
      <c r="BJ1" s="508"/>
      <c r="BK1" s="509"/>
      <c r="BL1" s="63"/>
      <c r="BM1" s="63"/>
      <c r="BN1" s="63"/>
      <c r="BO1" s="63"/>
      <c r="BP1" s="63"/>
    </row>
    <row r="2" spans="1:68" ht="45.75" customHeight="1">
      <c r="A2" s="64"/>
      <c r="B2" s="65"/>
      <c r="C2" s="64" t="s">
        <v>52</v>
      </c>
      <c r="D2" s="66" t="s">
        <v>187</v>
      </c>
      <c r="E2" s="67" t="s">
        <v>188</v>
      </c>
      <c r="F2" s="68" t="s">
        <v>63</v>
      </c>
      <c r="G2" s="67" t="s">
        <v>189</v>
      </c>
      <c r="H2" s="67" t="s">
        <v>190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71" t="s">
        <v>194</v>
      </c>
      <c r="W2" s="72" t="s">
        <v>147</v>
      </c>
      <c r="X2" s="71" t="s">
        <v>195</v>
      </c>
      <c r="Y2" s="73" t="s">
        <v>62</v>
      </c>
      <c r="Z2" s="73" t="s">
        <v>147</v>
      </c>
      <c r="AA2" s="73" t="s">
        <v>63</v>
      </c>
      <c r="AB2" s="73" t="s">
        <v>62</v>
      </c>
      <c r="AC2" s="73" t="s">
        <v>147</v>
      </c>
      <c r="AD2" s="73" t="s">
        <v>63</v>
      </c>
      <c r="AE2" s="73" t="s">
        <v>62</v>
      </c>
      <c r="AF2" s="73" t="s">
        <v>147</v>
      </c>
      <c r="AG2" s="73" t="s">
        <v>63</v>
      </c>
      <c r="AH2" s="73" t="s">
        <v>62</v>
      </c>
      <c r="AI2" s="73" t="s">
        <v>147</v>
      </c>
      <c r="AJ2" s="73" t="s">
        <v>63</v>
      </c>
      <c r="AK2" s="73" t="s">
        <v>62</v>
      </c>
      <c r="AL2" s="73" t="s">
        <v>147</v>
      </c>
      <c r="AM2" s="73" t="s">
        <v>63</v>
      </c>
      <c r="AN2" s="73" t="s">
        <v>62</v>
      </c>
      <c r="AO2" s="73" t="s">
        <v>147</v>
      </c>
      <c r="AP2" s="73" t="s">
        <v>63</v>
      </c>
      <c r="AQ2" s="73" t="s">
        <v>62</v>
      </c>
      <c r="AR2" s="73" t="s">
        <v>147</v>
      </c>
      <c r="AS2" s="73" t="s">
        <v>63</v>
      </c>
      <c r="AT2" s="73" t="s">
        <v>62</v>
      </c>
      <c r="AU2" s="73" t="s">
        <v>147</v>
      </c>
      <c r="AV2" s="73" t="s">
        <v>63</v>
      </c>
      <c r="AW2" s="73" t="s">
        <v>62</v>
      </c>
      <c r="AX2" s="73" t="s">
        <v>147</v>
      </c>
      <c r="AY2" s="73" t="s">
        <v>63</v>
      </c>
      <c r="AZ2" s="73" t="s">
        <v>62</v>
      </c>
      <c r="BA2" s="73" t="s">
        <v>147</v>
      </c>
      <c r="BB2" s="73" t="s">
        <v>63</v>
      </c>
      <c r="BC2" s="73" t="s">
        <v>62</v>
      </c>
      <c r="BD2" s="73" t="s">
        <v>147</v>
      </c>
      <c r="BE2" s="73" t="s">
        <v>63</v>
      </c>
      <c r="BF2" s="73" t="s">
        <v>62</v>
      </c>
      <c r="BG2" s="73" t="s">
        <v>147</v>
      </c>
      <c r="BH2" s="73" t="s">
        <v>63</v>
      </c>
      <c r="BI2" s="73" t="s">
        <v>62</v>
      </c>
      <c r="BJ2" s="73" t="s">
        <v>147</v>
      </c>
      <c r="BK2" s="73" t="s">
        <v>63</v>
      </c>
      <c r="BL2" s="63"/>
      <c r="BM2" s="63"/>
      <c r="BN2" s="63"/>
      <c r="BO2" s="63"/>
      <c r="BP2" s="63"/>
    </row>
    <row r="3" spans="1:68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E4+E12+E67+E96+E159</f>
        <v>2379653.64</v>
      </c>
      <c r="F3" s="77">
        <f t="shared" si="0"/>
        <v>4614392.4400000004</v>
      </c>
      <c r="G3" s="78">
        <f t="shared" ref="G3:G4" si="1">I3/E3</f>
        <v>1.9828789033348563E-2</v>
      </c>
      <c r="H3" s="78">
        <f t="shared" ref="H3:H4" si="2">M3/E3</f>
        <v>0</v>
      </c>
      <c r="I3" s="79">
        <f t="shared" ref="I3:O3" si="3">I4+I12+I67+I96+I159</f>
        <v>47185.649999999994</v>
      </c>
      <c r="J3" s="79">
        <f t="shared" si="3"/>
        <v>2383247.4700000002</v>
      </c>
      <c r="K3" s="79">
        <f t="shared" si="3"/>
        <v>16240</v>
      </c>
      <c r="L3" s="79">
        <f t="shared" si="3"/>
        <v>0</v>
      </c>
      <c r="M3" s="80">
        <f t="shared" si="3"/>
        <v>0</v>
      </c>
      <c r="N3" s="80">
        <f t="shared" si="3"/>
        <v>451656.71</v>
      </c>
      <c r="O3" s="80">
        <f t="shared" si="3"/>
        <v>0</v>
      </c>
      <c r="P3" s="81">
        <f t="shared" ref="P3:R3" si="4">IF(BI3=0,SUM(Y3+AB3+AE3+AH3+AK3+AN3+AQ3+AT3+AW3+AZ3+BC3+BF3),BI3)</f>
        <v>0</v>
      </c>
      <c r="Q3" s="81">
        <f t="shared" si="4"/>
        <v>452406.70999999996</v>
      </c>
      <c r="R3" s="68">
        <f t="shared" si="4"/>
        <v>0</v>
      </c>
      <c r="S3" s="70" t="e">
        <f t="shared" ref="S3:U3" si="5">S4+S12+S67+S96+S159</f>
        <v>#REF!</v>
      </c>
      <c r="T3" s="70" t="e">
        <f t="shared" si="5"/>
        <v>#REF!</v>
      </c>
      <c r="U3" s="70" t="e">
        <f t="shared" si="5"/>
        <v>#REF!</v>
      </c>
      <c r="V3" s="72">
        <f t="shared" ref="V3:W3" si="6">M3/I3</f>
        <v>0</v>
      </c>
      <c r="W3" s="72">
        <f t="shared" si="6"/>
        <v>0.18951313939714368</v>
      </c>
      <c r="X3" s="72" t="e">
        <f t="shared" ref="X3:X4" si="7">O3/L3</f>
        <v>#DIV/0!</v>
      </c>
      <c r="Y3" s="82">
        <f t="shared" ref="Y3:BK3" si="8">Y4+Y12+Y67+Y96+Y159</f>
        <v>0</v>
      </c>
      <c r="Z3" s="82">
        <f t="shared" si="8"/>
        <v>219966.24</v>
      </c>
      <c r="AA3" s="82">
        <f t="shared" si="8"/>
        <v>0</v>
      </c>
      <c r="AB3" s="82">
        <f t="shared" si="8"/>
        <v>0</v>
      </c>
      <c r="AC3" s="82">
        <f t="shared" si="8"/>
        <v>232440.47</v>
      </c>
      <c r="AD3" s="82">
        <f t="shared" si="8"/>
        <v>0</v>
      </c>
      <c r="AE3" s="82">
        <f t="shared" si="8"/>
        <v>0</v>
      </c>
      <c r="AF3" s="82">
        <f t="shared" si="8"/>
        <v>0</v>
      </c>
      <c r="AG3" s="82">
        <f t="shared" si="8"/>
        <v>0</v>
      </c>
      <c r="AH3" s="82">
        <f t="shared" si="8"/>
        <v>0</v>
      </c>
      <c r="AI3" s="82">
        <f t="shared" si="8"/>
        <v>0</v>
      </c>
      <c r="AJ3" s="82">
        <f t="shared" si="8"/>
        <v>0</v>
      </c>
      <c r="AK3" s="82">
        <f t="shared" si="8"/>
        <v>0</v>
      </c>
      <c r="AL3" s="82">
        <f t="shared" si="8"/>
        <v>0</v>
      </c>
      <c r="AM3" s="82">
        <f t="shared" si="8"/>
        <v>0</v>
      </c>
      <c r="AN3" s="82">
        <f t="shared" si="8"/>
        <v>0</v>
      </c>
      <c r="AO3" s="82">
        <f t="shared" si="8"/>
        <v>0</v>
      </c>
      <c r="AP3" s="82">
        <f t="shared" si="8"/>
        <v>0</v>
      </c>
      <c r="AQ3" s="82">
        <f t="shared" si="8"/>
        <v>0</v>
      </c>
      <c r="AR3" s="82">
        <f t="shared" si="8"/>
        <v>0</v>
      </c>
      <c r="AS3" s="82">
        <f t="shared" si="8"/>
        <v>0</v>
      </c>
      <c r="AT3" s="82">
        <f t="shared" si="8"/>
        <v>0</v>
      </c>
      <c r="AU3" s="82">
        <f t="shared" si="8"/>
        <v>0</v>
      </c>
      <c r="AV3" s="82">
        <f t="shared" si="8"/>
        <v>0</v>
      </c>
      <c r="AW3" s="82">
        <f t="shared" si="8"/>
        <v>0</v>
      </c>
      <c r="AX3" s="82">
        <f t="shared" si="8"/>
        <v>0</v>
      </c>
      <c r="AY3" s="82">
        <f t="shared" si="8"/>
        <v>0</v>
      </c>
      <c r="AZ3" s="82">
        <f t="shared" si="8"/>
        <v>0</v>
      </c>
      <c r="BA3" s="82">
        <f t="shared" si="8"/>
        <v>0</v>
      </c>
      <c r="BB3" s="82">
        <f t="shared" si="8"/>
        <v>0</v>
      </c>
      <c r="BC3" s="82">
        <f t="shared" si="8"/>
        <v>0</v>
      </c>
      <c r="BD3" s="82">
        <f t="shared" si="8"/>
        <v>0</v>
      </c>
      <c r="BE3" s="82">
        <f t="shared" si="8"/>
        <v>0</v>
      </c>
      <c r="BF3" s="82">
        <f t="shared" si="8"/>
        <v>0</v>
      </c>
      <c r="BG3" s="82">
        <f t="shared" si="8"/>
        <v>0</v>
      </c>
      <c r="BH3" s="82">
        <f t="shared" si="8"/>
        <v>0</v>
      </c>
      <c r="BI3" s="82">
        <f t="shared" si="8"/>
        <v>0</v>
      </c>
      <c r="BJ3" s="82">
        <f t="shared" si="8"/>
        <v>0</v>
      </c>
      <c r="BK3" s="82">
        <f t="shared" si="8"/>
        <v>0</v>
      </c>
      <c r="BL3" s="83"/>
      <c r="BM3" s="84"/>
      <c r="BN3" s="84"/>
      <c r="BO3" s="84"/>
      <c r="BP3" s="84"/>
    </row>
    <row r="4" spans="1:68" ht="21">
      <c r="A4" s="85"/>
      <c r="B4" s="85"/>
      <c r="C4" s="85" t="s">
        <v>199</v>
      </c>
      <c r="D4" s="85"/>
      <c r="E4" s="86">
        <f>SUM(E5:E11)</f>
        <v>48607.67</v>
      </c>
      <c r="F4" s="86">
        <f>SUM(F6:F11)</f>
        <v>123386.01999999999</v>
      </c>
      <c r="G4" s="87">
        <f t="shared" si="1"/>
        <v>3.711348435339526E-2</v>
      </c>
      <c r="H4" s="87">
        <f t="shared" si="2"/>
        <v>0</v>
      </c>
      <c r="I4" s="86">
        <f>SUM(I5:I11)</f>
        <v>1804</v>
      </c>
      <c r="J4" s="86">
        <f>SUM(J6:J11)</f>
        <v>15833.25</v>
      </c>
      <c r="K4" s="86"/>
      <c r="L4" s="86">
        <f t="shared" ref="L4:O4" si="9">SUM(L14)</f>
        <v>0</v>
      </c>
      <c r="M4" s="86">
        <f t="shared" si="9"/>
        <v>0</v>
      </c>
      <c r="N4" s="86">
        <f t="shared" si="9"/>
        <v>0</v>
      </c>
      <c r="O4" s="86">
        <f t="shared" si="9"/>
        <v>0</v>
      </c>
      <c r="P4" s="86">
        <f t="shared" ref="P4:R4" si="10">IF(BI4=0,SUM(Y4+AB4+AE4+AH4+AK4+AN4+AQ4+AT4+AW4+AZ4+BC4+BF4),BI4)</f>
        <v>0</v>
      </c>
      <c r="Q4" s="86">
        <f t="shared" si="10"/>
        <v>0</v>
      </c>
      <c r="R4" s="86">
        <f t="shared" si="10"/>
        <v>0</v>
      </c>
      <c r="S4" s="86">
        <f t="shared" ref="S4:U4" si="11">SUM(S14)</f>
        <v>0</v>
      </c>
      <c r="T4" s="86">
        <f t="shared" si="11"/>
        <v>0</v>
      </c>
      <c r="U4" s="86">
        <f t="shared" si="11"/>
        <v>0</v>
      </c>
      <c r="V4" s="86">
        <f t="shared" ref="V4:W4" si="12">M4/I4</f>
        <v>0</v>
      </c>
      <c r="W4" s="87">
        <f t="shared" si="12"/>
        <v>0</v>
      </c>
      <c r="X4" s="87" t="e">
        <f t="shared" si="7"/>
        <v>#DIV/0!</v>
      </c>
      <c r="Y4" s="86">
        <f t="shared" ref="Y4:BK4" si="13">SUM(Y14)</f>
        <v>0</v>
      </c>
      <c r="Z4" s="86">
        <f t="shared" si="13"/>
        <v>0</v>
      </c>
      <c r="AA4" s="86">
        <f t="shared" si="13"/>
        <v>0</v>
      </c>
      <c r="AB4" s="86">
        <f t="shared" si="13"/>
        <v>0</v>
      </c>
      <c r="AC4" s="86">
        <f t="shared" si="13"/>
        <v>0</v>
      </c>
      <c r="AD4" s="86">
        <f t="shared" si="13"/>
        <v>0</v>
      </c>
      <c r="AE4" s="86">
        <f t="shared" si="13"/>
        <v>0</v>
      </c>
      <c r="AF4" s="86">
        <f t="shared" si="13"/>
        <v>0</v>
      </c>
      <c r="AG4" s="86">
        <f t="shared" si="13"/>
        <v>0</v>
      </c>
      <c r="AH4" s="86">
        <f t="shared" si="13"/>
        <v>0</v>
      </c>
      <c r="AI4" s="86">
        <f t="shared" si="13"/>
        <v>0</v>
      </c>
      <c r="AJ4" s="86">
        <f t="shared" si="13"/>
        <v>0</v>
      </c>
      <c r="AK4" s="86">
        <f t="shared" si="13"/>
        <v>0</v>
      </c>
      <c r="AL4" s="86">
        <f t="shared" si="13"/>
        <v>0</v>
      </c>
      <c r="AM4" s="86">
        <f t="shared" si="13"/>
        <v>0</v>
      </c>
      <c r="AN4" s="86">
        <f t="shared" si="13"/>
        <v>0</v>
      </c>
      <c r="AO4" s="86">
        <f t="shared" si="13"/>
        <v>0</v>
      </c>
      <c r="AP4" s="86">
        <f t="shared" si="13"/>
        <v>0</v>
      </c>
      <c r="AQ4" s="86">
        <f t="shared" si="13"/>
        <v>0</v>
      </c>
      <c r="AR4" s="86">
        <f t="shared" si="13"/>
        <v>0</v>
      </c>
      <c r="AS4" s="86">
        <f t="shared" si="13"/>
        <v>0</v>
      </c>
      <c r="AT4" s="86">
        <f t="shared" si="13"/>
        <v>0</v>
      </c>
      <c r="AU4" s="86">
        <f t="shared" si="13"/>
        <v>0</v>
      </c>
      <c r="AV4" s="86">
        <f t="shared" si="13"/>
        <v>0</v>
      </c>
      <c r="AW4" s="86">
        <f t="shared" si="13"/>
        <v>0</v>
      </c>
      <c r="AX4" s="86">
        <f t="shared" si="13"/>
        <v>0</v>
      </c>
      <c r="AY4" s="86">
        <f t="shared" si="13"/>
        <v>0</v>
      </c>
      <c r="AZ4" s="86">
        <f t="shared" si="13"/>
        <v>0</v>
      </c>
      <c r="BA4" s="86">
        <f t="shared" si="13"/>
        <v>0</v>
      </c>
      <c r="BB4" s="86">
        <f t="shared" si="13"/>
        <v>0</v>
      </c>
      <c r="BC4" s="86">
        <f t="shared" si="13"/>
        <v>0</v>
      </c>
      <c r="BD4" s="86">
        <f t="shared" si="13"/>
        <v>0</v>
      </c>
      <c r="BE4" s="86">
        <f t="shared" si="13"/>
        <v>0</v>
      </c>
      <c r="BF4" s="86">
        <f t="shared" si="13"/>
        <v>0</v>
      </c>
      <c r="BG4" s="86">
        <f t="shared" si="13"/>
        <v>0</v>
      </c>
      <c r="BH4" s="86">
        <f t="shared" si="13"/>
        <v>0</v>
      </c>
      <c r="BI4" s="86">
        <f t="shared" si="13"/>
        <v>0</v>
      </c>
      <c r="BJ4" s="86">
        <f t="shared" si="13"/>
        <v>0</v>
      </c>
      <c r="BK4" s="86">
        <f t="shared" si="13"/>
        <v>0</v>
      </c>
      <c r="BL4" s="83"/>
      <c r="BM4" s="84"/>
      <c r="BN4" s="84"/>
      <c r="BO4" s="84"/>
      <c r="BP4" s="84"/>
    </row>
    <row r="5" spans="1:68" ht="15.75" customHeight="1">
      <c r="A5" s="88" t="s">
        <v>472</v>
      </c>
      <c r="B5" s="88"/>
      <c r="C5" s="89" t="s">
        <v>200</v>
      </c>
      <c r="D5" s="90" t="s">
        <v>201</v>
      </c>
      <c r="E5" s="91">
        <v>1500</v>
      </c>
      <c r="F5" s="92"/>
      <c r="G5" s="93"/>
      <c r="H5" s="93"/>
      <c r="I5" s="94">
        <v>1500</v>
      </c>
      <c r="J5" s="95"/>
      <c r="K5" s="95"/>
      <c r="L5" s="94"/>
      <c r="M5" s="96">
        <f t="shared" ref="M5:O5" si="14">Y5+AB5+AE5+AH5+AK5+AN5+AQ5+AT5+AW5+AZ5+BC5+BF5</f>
        <v>0</v>
      </c>
      <c r="N5" s="96">
        <f t="shared" si="14"/>
        <v>0</v>
      </c>
      <c r="O5" s="96">
        <f t="shared" si="14"/>
        <v>0</v>
      </c>
      <c r="P5" s="81">
        <f t="shared" ref="P5:R5" si="15">IF(BI5=0,SUM(Y5+AB5+AE5+AH5+AK5+AN5+AQ5+AT5+AW5+AZ5+BC5+BF5),BI5)</f>
        <v>0</v>
      </c>
      <c r="Q5" s="81">
        <f t="shared" si="15"/>
        <v>0</v>
      </c>
      <c r="R5" s="81">
        <f t="shared" si="15"/>
        <v>0</v>
      </c>
      <c r="S5" s="96"/>
      <c r="T5" s="96"/>
      <c r="U5" s="96"/>
      <c r="V5" s="96"/>
      <c r="W5" s="97"/>
      <c r="X5" s="97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8"/>
      <c r="BM5" s="99"/>
      <c r="BN5" s="99"/>
      <c r="BO5" s="99"/>
      <c r="BP5" s="99"/>
    </row>
    <row r="6" spans="1:68" ht="15.75" customHeight="1">
      <c r="A6" s="88"/>
      <c r="B6" s="88"/>
      <c r="C6" s="100" t="s">
        <v>202</v>
      </c>
      <c r="D6" s="90" t="s">
        <v>203</v>
      </c>
      <c r="E6" s="91">
        <v>4202</v>
      </c>
      <c r="F6" s="92">
        <v>10345.6</v>
      </c>
      <c r="G6" s="93">
        <f t="shared" ref="G6:G56" si="16">I6/E6</f>
        <v>0</v>
      </c>
      <c r="H6" s="93">
        <f t="shared" ref="H6:H23" si="17">M6/E6</f>
        <v>0</v>
      </c>
      <c r="I6" s="94"/>
      <c r="J6" s="95"/>
      <c r="K6" s="95"/>
      <c r="L6" s="94"/>
      <c r="M6" s="96">
        <f t="shared" ref="M6:O6" si="18">Y6+AB6+AE6+AH6+AK6+AN6+AQ6+AT6+AW6+AZ6+BC6+BF6</f>
        <v>0</v>
      </c>
      <c r="N6" s="96">
        <f t="shared" si="18"/>
        <v>0</v>
      </c>
      <c r="O6" s="96">
        <f t="shared" si="18"/>
        <v>0</v>
      </c>
      <c r="P6" s="81">
        <f t="shared" ref="P6:R6" si="19">IF(BI6=0,SUM(Y6+AB6+AE6+AH6+AK6+AN6+AQ6+AT6+AW6+AZ6+BC6+BF6),BI6)</f>
        <v>0</v>
      </c>
      <c r="Q6" s="81">
        <f t="shared" si="19"/>
        <v>0</v>
      </c>
      <c r="R6" s="81">
        <f t="shared" si="19"/>
        <v>0</v>
      </c>
      <c r="S6" s="96">
        <f t="shared" ref="S6:T6" si="20">I6-M6</f>
        <v>0</v>
      </c>
      <c r="T6" s="96">
        <f t="shared" si="20"/>
        <v>0</v>
      </c>
      <c r="U6" s="96">
        <f t="shared" ref="U6:U11" si="21">L6-O6</f>
        <v>0</v>
      </c>
      <c r="V6" s="96" t="e">
        <f t="shared" ref="V6:W6" si="22">M6/I6</f>
        <v>#DIV/0!</v>
      </c>
      <c r="W6" s="97" t="e">
        <f t="shared" si="22"/>
        <v>#DIV/0!</v>
      </c>
      <c r="X6" s="97" t="e">
        <f t="shared" ref="X6:X89" si="23">O6/L6</f>
        <v>#DIV/0!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9"/>
      <c r="BO6" s="99"/>
      <c r="BP6" s="99"/>
    </row>
    <row r="7" spans="1:68" ht="15.75" customHeight="1">
      <c r="A7" s="88"/>
      <c r="B7" s="88"/>
      <c r="C7" s="100" t="s">
        <v>204</v>
      </c>
      <c r="D7" s="90" t="s">
        <v>205</v>
      </c>
      <c r="E7" s="91">
        <v>1680.8</v>
      </c>
      <c r="F7" s="92">
        <v>2955.35</v>
      </c>
      <c r="G7" s="93">
        <f t="shared" si="16"/>
        <v>0</v>
      </c>
      <c r="H7" s="93">
        <f t="shared" si="17"/>
        <v>0</v>
      </c>
      <c r="I7" s="94"/>
      <c r="J7" s="95"/>
      <c r="K7" s="95"/>
      <c r="L7" s="94"/>
      <c r="M7" s="96">
        <f t="shared" ref="M7:O7" si="24">Y7+AB7+AE7+AH7+AK7+AN7+AQ7+AT7+AW7+AZ7+BC7+BF7</f>
        <v>0</v>
      </c>
      <c r="N7" s="96">
        <f t="shared" si="24"/>
        <v>0</v>
      </c>
      <c r="O7" s="96">
        <f t="shared" si="24"/>
        <v>0</v>
      </c>
      <c r="P7" s="81">
        <f t="shared" ref="P7:R7" si="25">IF(BI7=0,SUM(Y7+AB7+AE7+AH7+AK7+AN7+AQ7+AT7+AW7+AZ7+BC7+BF7),BI7)</f>
        <v>0</v>
      </c>
      <c r="Q7" s="81">
        <f t="shared" si="25"/>
        <v>0</v>
      </c>
      <c r="R7" s="81">
        <f t="shared" si="25"/>
        <v>0</v>
      </c>
      <c r="S7" s="96">
        <f t="shared" ref="S7:T7" si="26">I7-M7</f>
        <v>0</v>
      </c>
      <c r="T7" s="96">
        <f t="shared" si="26"/>
        <v>0</v>
      </c>
      <c r="U7" s="96">
        <f t="shared" si="21"/>
        <v>0</v>
      </c>
      <c r="V7" s="96" t="e">
        <f t="shared" ref="V7:W7" si="27">M7/I7</f>
        <v>#DIV/0!</v>
      </c>
      <c r="W7" s="97" t="e">
        <f t="shared" si="27"/>
        <v>#DIV/0!</v>
      </c>
      <c r="X7" s="97" t="e">
        <f t="shared" si="23"/>
        <v>#DIV/0!</v>
      </c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8"/>
      <c r="BM7" s="99"/>
      <c r="BN7" s="99"/>
      <c r="BO7" s="99"/>
      <c r="BP7" s="99"/>
    </row>
    <row r="8" spans="1:68" ht="15.75" customHeight="1">
      <c r="A8" s="88"/>
      <c r="B8" s="101" t="s">
        <v>206</v>
      </c>
      <c r="C8" s="100" t="s">
        <v>207</v>
      </c>
      <c r="D8" s="90" t="s">
        <v>473</v>
      </c>
      <c r="E8" s="91">
        <v>15127.2</v>
      </c>
      <c r="F8" s="92">
        <v>58483.53</v>
      </c>
      <c r="G8" s="93">
        <f t="shared" si="16"/>
        <v>0</v>
      </c>
      <c r="H8" s="93">
        <f t="shared" si="17"/>
        <v>0</v>
      </c>
      <c r="I8" s="94"/>
      <c r="J8" s="95">
        <v>15833.25</v>
      </c>
      <c r="K8" s="95"/>
      <c r="L8" s="94"/>
      <c r="M8" s="96">
        <f t="shared" ref="M8:O8" si="28">Y8+AB8+AE8+AH8+AK8+AN8+AQ8+AT8+AW8+AZ8+BC8+BF8</f>
        <v>0</v>
      </c>
      <c r="N8" s="96">
        <f t="shared" si="28"/>
        <v>0</v>
      </c>
      <c r="O8" s="96">
        <f t="shared" si="28"/>
        <v>0</v>
      </c>
      <c r="P8" s="81">
        <f t="shared" ref="P8:R8" si="29">IF(BI8=0,SUM(Y8+AB8+AE8+AH8+AK8+AN8+AQ8+AT8+AW8+AZ8+BC8+BF8),BI8)</f>
        <v>0</v>
      </c>
      <c r="Q8" s="81">
        <f t="shared" si="29"/>
        <v>0</v>
      </c>
      <c r="R8" s="81">
        <f t="shared" si="29"/>
        <v>0</v>
      </c>
      <c r="S8" s="96">
        <f t="shared" ref="S8:T8" si="30">I8-M8</f>
        <v>0</v>
      </c>
      <c r="T8" s="96">
        <f t="shared" si="30"/>
        <v>15833.25</v>
      </c>
      <c r="U8" s="96">
        <f t="shared" si="21"/>
        <v>0</v>
      </c>
      <c r="V8" s="96" t="e">
        <f t="shared" ref="V8:W8" si="31">M8/I8</f>
        <v>#DIV/0!</v>
      </c>
      <c r="W8" s="97">
        <f t="shared" si="31"/>
        <v>0</v>
      </c>
      <c r="X8" s="97" t="e">
        <f t="shared" si="23"/>
        <v>#DIV/0!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8"/>
      <c r="BM8" s="99"/>
      <c r="BN8" s="99"/>
      <c r="BO8" s="99"/>
      <c r="BP8" s="99"/>
    </row>
    <row r="9" spans="1:68" ht="15.75" customHeight="1">
      <c r="A9" s="88"/>
      <c r="B9" s="88"/>
      <c r="C9" s="100" t="s">
        <v>209</v>
      </c>
      <c r="D9" s="90" t="s">
        <v>69</v>
      </c>
      <c r="E9" s="91">
        <v>8029.07</v>
      </c>
      <c r="F9" s="92"/>
      <c r="G9" s="93">
        <f t="shared" si="16"/>
        <v>0</v>
      </c>
      <c r="H9" s="93">
        <f t="shared" si="17"/>
        <v>0</v>
      </c>
      <c r="I9" s="94"/>
      <c r="J9" s="102"/>
      <c r="K9" s="95"/>
      <c r="L9" s="94"/>
      <c r="M9" s="96">
        <f t="shared" ref="M9:O9" si="32">Y9+AB9+AE9+AH9+AK9+AN9+AQ9+AT9+AW9+AZ9+BC9+BF9</f>
        <v>0</v>
      </c>
      <c r="N9" s="96">
        <f t="shared" si="32"/>
        <v>0</v>
      </c>
      <c r="O9" s="96">
        <f t="shared" si="32"/>
        <v>0</v>
      </c>
      <c r="P9" s="81">
        <f t="shared" ref="P9:R9" si="33">IF(BI9=0,SUM(Y9+AB9+AE9+AH9+AK9+AN9+AQ9+AT9+AW9+AZ9+BC9+BF9),BI9)</f>
        <v>0</v>
      </c>
      <c r="Q9" s="81">
        <f t="shared" si="33"/>
        <v>0</v>
      </c>
      <c r="R9" s="81">
        <f t="shared" si="33"/>
        <v>0</v>
      </c>
      <c r="S9" s="96">
        <f t="shared" ref="S9:T9" si="34">I9-M9</f>
        <v>0</v>
      </c>
      <c r="T9" s="96">
        <f t="shared" si="34"/>
        <v>0</v>
      </c>
      <c r="U9" s="96">
        <f t="shared" si="21"/>
        <v>0</v>
      </c>
      <c r="V9" s="96" t="e">
        <f t="shared" ref="V9:W9" si="35">M9/I9</f>
        <v>#DIV/0!</v>
      </c>
      <c r="W9" s="97" t="e">
        <f t="shared" si="35"/>
        <v>#DIV/0!</v>
      </c>
      <c r="X9" s="97" t="e">
        <f t="shared" si="23"/>
        <v>#DIV/0!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8"/>
      <c r="BM9" s="99"/>
      <c r="BN9" s="99"/>
      <c r="BO9" s="99"/>
      <c r="BP9" s="99"/>
    </row>
    <row r="10" spans="1:68" ht="15.75" customHeight="1">
      <c r="A10" s="88" t="s">
        <v>474</v>
      </c>
      <c r="B10" s="88"/>
      <c r="C10" s="103" t="s">
        <v>210</v>
      </c>
      <c r="D10" s="90" t="s">
        <v>70</v>
      </c>
      <c r="E10" s="91">
        <v>13866.6</v>
      </c>
      <c r="F10" s="92">
        <v>51601.54</v>
      </c>
      <c r="G10" s="93">
        <f t="shared" si="16"/>
        <v>2.1923182322991938E-2</v>
      </c>
      <c r="H10" s="93">
        <f t="shared" si="17"/>
        <v>0</v>
      </c>
      <c r="I10" s="94">
        <v>304</v>
      </c>
      <c r="J10" s="95"/>
      <c r="K10" s="95"/>
      <c r="L10" s="94"/>
      <c r="M10" s="96">
        <f t="shared" ref="M10:O10" si="36">Y10+AB10+AE10+AH10+AK10+AN10+AQ10+AT10+AW10+AZ10+BC10+BF10</f>
        <v>0</v>
      </c>
      <c r="N10" s="96">
        <f t="shared" si="36"/>
        <v>0</v>
      </c>
      <c r="O10" s="96">
        <f t="shared" si="36"/>
        <v>0</v>
      </c>
      <c r="P10" s="81">
        <f t="shared" ref="P10:R10" si="37">IF(BI10=0,SUM(Y10+AB10+AE10+AH10+AK10+AN10+AQ10+AT10+AW10+AZ10+BC10+BF10),BI10)</f>
        <v>0</v>
      </c>
      <c r="Q10" s="81">
        <f t="shared" si="37"/>
        <v>0</v>
      </c>
      <c r="R10" s="81">
        <f t="shared" si="37"/>
        <v>0</v>
      </c>
      <c r="S10" s="96">
        <f t="shared" ref="S10:T10" si="38">I10-M10</f>
        <v>304</v>
      </c>
      <c r="T10" s="96">
        <f t="shared" si="38"/>
        <v>0</v>
      </c>
      <c r="U10" s="96">
        <f t="shared" si="21"/>
        <v>0</v>
      </c>
      <c r="V10" s="96">
        <f t="shared" ref="V10:W10" si="39">M10/I10</f>
        <v>0</v>
      </c>
      <c r="W10" s="97" t="e">
        <f t="shared" si="39"/>
        <v>#DIV/0!</v>
      </c>
      <c r="X10" s="97" t="e">
        <f t="shared" si="23"/>
        <v>#DIV/0!</v>
      </c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8"/>
      <c r="BM10" s="99"/>
      <c r="BN10" s="99"/>
      <c r="BO10" s="99"/>
      <c r="BP10" s="99"/>
    </row>
    <row r="11" spans="1:68" ht="15.75" customHeight="1">
      <c r="A11" s="88"/>
      <c r="B11" s="88"/>
      <c r="C11" s="100" t="s">
        <v>211</v>
      </c>
      <c r="D11" s="90" t="s">
        <v>71</v>
      </c>
      <c r="E11" s="91">
        <v>4202</v>
      </c>
      <c r="F11" s="91"/>
      <c r="G11" s="93">
        <f t="shared" si="16"/>
        <v>0</v>
      </c>
      <c r="H11" s="93">
        <f t="shared" si="17"/>
        <v>0</v>
      </c>
      <c r="I11" s="94"/>
      <c r="J11" s="95"/>
      <c r="K11" s="95"/>
      <c r="L11" s="94"/>
      <c r="M11" s="96">
        <f t="shared" ref="M11:O11" si="40">Y11+AB11+AE11+AH11+AK11+AN11+AQ11+AT11+AW11+AZ11+BC11+BF11</f>
        <v>0</v>
      </c>
      <c r="N11" s="96">
        <f t="shared" si="40"/>
        <v>0</v>
      </c>
      <c r="O11" s="96">
        <f t="shared" si="40"/>
        <v>0</v>
      </c>
      <c r="P11" s="81">
        <f t="shared" ref="P11:R11" si="41">IF(BI11=0,SUM(Y11+AB11+AE11+AH11+AK11+AN11+AQ11+AT11+AW11+AZ11+BC11+BF11),BI11)</f>
        <v>0</v>
      </c>
      <c r="Q11" s="81">
        <f t="shared" si="41"/>
        <v>0</v>
      </c>
      <c r="R11" s="81">
        <f t="shared" si="41"/>
        <v>0</v>
      </c>
      <c r="S11" s="96">
        <f t="shared" ref="S11:T11" si="42">I11-M11</f>
        <v>0</v>
      </c>
      <c r="T11" s="96">
        <f t="shared" si="42"/>
        <v>0</v>
      </c>
      <c r="U11" s="96">
        <f t="shared" si="21"/>
        <v>0</v>
      </c>
      <c r="V11" s="96" t="e">
        <f t="shared" ref="V11:W11" si="43">M11/I11</f>
        <v>#DIV/0!</v>
      </c>
      <c r="W11" s="97" t="e">
        <f t="shared" si="43"/>
        <v>#DIV/0!</v>
      </c>
      <c r="X11" s="97" t="e">
        <f t="shared" si="23"/>
        <v>#DIV/0!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8"/>
      <c r="BM11" s="99"/>
      <c r="BN11" s="99"/>
      <c r="BO11" s="99"/>
      <c r="BP11" s="99"/>
    </row>
    <row r="12" spans="1:68" ht="21">
      <c r="A12" s="104"/>
      <c r="B12" s="104"/>
      <c r="C12" s="104" t="s">
        <v>212</v>
      </c>
      <c r="D12" s="105"/>
      <c r="E12" s="86">
        <f t="shared" ref="E12:F12" si="44">SUM(E13:E66)</f>
        <v>1669164.1900000002</v>
      </c>
      <c r="F12" s="86">
        <f t="shared" si="44"/>
        <v>3250000</v>
      </c>
      <c r="G12" s="106">
        <f t="shared" si="16"/>
        <v>1.706821304379888E-2</v>
      </c>
      <c r="H12" s="106">
        <f t="shared" si="17"/>
        <v>0</v>
      </c>
      <c r="I12" s="86">
        <f>SUM(I13:I66)</f>
        <v>28489.649999999998</v>
      </c>
      <c r="J12" s="86">
        <f t="shared" ref="J12:N12" si="45">SUM(J15:J66)</f>
        <v>1530957.46</v>
      </c>
      <c r="K12" s="86">
        <f t="shared" si="45"/>
        <v>16240</v>
      </c>
      <c r="L12" s="86">
        <f t="shared" si="45"/>
        <v>0</v>
      </c>
      <c r="M12" s="86">
        <f t="shared" si="45"/>
        <v>0</v>
      </c>
      <c r="N12" s="86">
        <f t="shared" si="45"/>
        <v>325362.98000000004</v>
      </c>
      <c r="O12" s="107">
        <f>SUM(O15:O63)</f>
        <v>0</v>
      </c>
      <c r="P12" s="86">
        <f t="shared" ref="P12:R12" si="46">IF(BI12=0,SUM(Y12+AB12+AE12+AH12+AK12+AN12+AQ12+AT12+AW12+AZ12+BC12+BF12),BI12)</f>
        <v>0</v>
      </c>
      <c r="Q12" s="86">
        <f t="shared" si="46"/>
        <v>325362.98</v>
      </c>
      <c r="R12" s="107">
        <f t="shared" si="46"/>
        <v>0</v>
      </c>
      <c r="S12" s="86">
        <f t="shared" ref="S12:U12" si="47">SUM(S15:S66)</f>
        <v>26989.649999999998</v>
      </c>
      <c r="T12" s="86">
        <f t="shared" si="47"/>
        <v>1205594.4800000002</v>
      </c>
      <c r="U12" s="107">
        <f t="shared" si="47"/>
        <v>0</v>
      </c>
      <c r="V12" s="87">
        <f t="shared" ref="V12:W12" si="48">M12/I12</f>
        <v>0</v>
      </c>
      <c r="W12" s="87">
        <f t="shared" si="48"/>
        <v>0.21252254781788649</v>
      </c>
      <c r="X12" s="87" t="e">
        <f t="shared" si="23"/>
        <v>#DIV/0!</v>
      </c>
      <c r="Y12" s="86">
        <f t="shared" ref="Y12:AC12" si="49">SUM(Y15:Y66)</f>
        <v>0</v>
      </c>
      <c r="Z12" s="86">
        <f t="shared" si="49"/>
        <v>162060.35</v>
      </c>
      <c r="AA12" s="86">
        <f t="shared" si="49"/>
        <v>0</v>
      </c>
      <c r="AB12" s="86">
        <f t="shared" si="49"/>
        <v>0</v>
      </c>
      <c r="AC12" s="86">
        <f t="shared" si="49"/>
        <v>163302.63</v>
      </c>
      <c r="AD12" s="86">
        <f>SUM(AD15:AD63)</f>
        <v>0</v>
      </c>
      <c r="AE12" s="86">
        <f>SUM(AE15:AE66)</f>
        <v>0</v>
      </c>
      <c r="AF12" s="86">
        <f>SUM(AF15:AF65)</f>
        <v>0</v>
      </c>
      <c r="AG12" s="86">
        <f>SUM(AG15:AG63)</f>
        <v>0</v>
      </c>
      <c r="AH12" s="86">
        <f t="shared" ref="AH12:AI12" si="50">SUM(AH15:AH66)</f>
        <v>0</v>
      </c>
      <c r="AI12" s="86">
        <f t="shared" si="50"/>
        <v>0</v>
      </c>
      <c r="AJ12" s="86">
        <f>SUM(AJ15:AJ63)</f>
        <v>0</v>
      </c>
      <c r="AK12" s="86">
        <f t="shared" ref="AK12:AL12" si="51">SUM(AK15:AK66)</f>
        <v>0</v>
      </c>
      <c r="AL12" s="86">
        <f t="shared" si="51"/>
        <v>0</v>
      </c>
      <c r="AM12" s="86">
        <f>SUM(AM15:AM63)</f>
        <v>0</v>
      </c>
      <c r="AN12" s="86">
        <f t="shared" ref="AN12:AO12" si="52">SUM(AN15:AN66)</f>
        <v>0</v>
      </c>
      <c r="AO12" s="86">
        <f t="shared" si="52"/>
        <v>0</v>
      </c>
      <c r="AP12" s="86">
        <f>SUM(AP15:AP63)</f>
        <v>0</v>
      </c>
      <c r="AQ12" s="86">
        <f t="shared" ref="AQ12:AR12" si="53">SUM(AQ15:AQ66)</f>
        <v>0</v>
      </c>
      <c r="AR12" s="86">
        <f t="shared" si="53"/>
        <v>0</v>
      </c>
      <c r="AS12" s="86">
        <f>SUM(AS15:AS63)</f>
        <v>0</v>
      </c>
      <c r="AT12" s="86">
        <f>SUM(AT15:AT66)</f>
        <v>0</v>
      </c>
      <c r="AU12" s="86">
        <f t="shared" ref="AU12:AV12" si="54">SUM(AU15:AU63)</f>
        <v>0</v>
      </c>
      <c r="AV12" s="86">
        <f t="shared" si="54"/>
        <v>0</v>
      </c>
      <c r="AW12" s="86">
        <f t="shared" ref="AW12:AX12" si="55">SUM(AW15:AW66)</f>
        <v>0</v>
      </c>
      <c r="AX12" s="86">
        <f t="shared" si="55"/>
        <v>0</v>
      </c>
      <c r="AY12" s="86">
        <f t="shared" ref="AY12:BK12" si="56">SUM(AY15:AY63)</f>
        <v>0</v>
      </c>
      <c r="AZ12" s="86">
        <f t="shared" si="56"/>
        <v>0</v>
      </c>
      <c r="BA12" s="86">
        <f t="shared" si="56"/>
        <v>0</v>
      </c>
      <c r="BB12" s="86">
        <f t="shared" si="56"/>
        <v>0</v>
      </c>
      <c r="BC12" s="86">
        <f t="shared" si="56"/>
        <v>0</v>
      </c>
      <c r="BD12" s="86">
        <f t="shared" si="56"/>
        <v>0</v>
      </c>
      <c r="BE12" s="86">
        <f t="shared" si="56"/>
        <v>0</v>
      </c>
      <c r="BF12" s="86">
        <f t="shared" si="56"/>
        <v>0</v>
      </c>
      <c r="BG12" s="86">
        <f t="shared" si="56"/>
        <v>0</v>
      </c>
      <c r="BH12" s="86">
        <f t="shared" si="56"/>
        <v>0</v>
      </c>
      <c r="BI12" s="86">
        <f t="shared" si="56"/>
        <v>0</v>
      </c>
      <c r="BJ12" s="86">
        <f t="shared" si="56"/>
        <v>0</v>
      </c>
      <c r="BK12" s="86">
        <f t="shared" si="56"/>
        <v>0</v>
      </c>
      <c r="BL12" s="108"/>
      <c r="BM12" s="109"/>
      <c r="BN12" s="109"/>
      <c r="BO12" s="109"/>
      <c r="BP12" s="109"/>
    </row>
    <row r="13" spans="1:68" ht="15.75">
      <c r="A13" s="88" t="s">
        <v>475</v>
      </c>
      <c r="B13" s="110"/>
      <c r="C13" s="89" t="s">
        <v>200</v>
      </c>
      <c r="D13" s="90" t="s">
        <v>201</v>
      </c>
      <c r="E13" s="91">
        <v>1500</v>
      </c>
      <c r="F13" s="91"/>
      <c r="G13" s="93">
        <f t="shared" si="16"/>
        <v>1</v>
      </c>
      <c r="H13" s="93">
        <f t="shared" si="17"/>
        <v>0</v>
      </c>
      <c r="I13" s="95">
        <v>1500</v>
      </c>
      <c r="J13" s="95"/>
      <c r="K13" s="95"/>
      <c r="L13" s="94"/>
      <c r="M13" s="96">
        <f t="shared" ref="M13:O13" si="57">Y13+AB13+AE13+AH13+AK13+AN13+AQ13+AT13+AW13+AZ13+BC13+BF13</f>
        <v>0</v>
      </c>
      <c r="N13" s="96">
        <f t="shared" si="57"/>
        <v>0</v>
      </c>
      <c r="O13" s="96">
        <f t="shared" si="57"/>
        <v>0</v>
      </c>
      <c r="P13" s="81">
        <f t="shared" ref="P13:R13" si="58">IF(BI13=0,SUM(Y13+AB13+AE13+AH13+AK13+AN13+AQ13+AT13+AW13+AZ13+BC13+BF13),BI13)</f>
        <v>0</v>
      </c>
      <c r="Q13" s="81">
        <f t="shared" si="58"/>
        <v>0</v>
      </c>
      <c r="R13" s="81">
        <f t="shared" si="58"/>
        <v>0</v>
      </c>
      <c r="S13" s="96">
        <f t="shared" ref="S13:T13" si="59">I13-M13</f>
        <v>1500</v>
      </c>
      <c r="T13" s="96">
        <f t="shared" si="59"/>
        <v>0</v>
      </c>
      <c r="U13" s="96">
        <f t="shared" ref="U13:U66" si="60">L13-O13</f>
        <v>0</v>
      </c>
      <c r="V13" s="111">
        <f t="shared" ref="V13:W13" si="61">M13/I13</f>
        <v>0</v>
      </c>
      <c r="W13" s="97" t="e">
        <f t="shared" si="61"/>
        <v>#DIV/0!</v>
      </c>
      <c r="X13" s="97" t="e">
        <f t="shared" si="23"/>
        <v>#DIV/0!</v>
      </c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102">
        <v>0</v>
      </c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102">
        <v>0</v>
      </c>
      <c r="BG13" s="95"/>
      <c r="BH13" s="95"/>
      <c r="BI13" s="95"/>
      <c r="BJ13" s="95"/>
      <c r="BK13" s="95"/>
      <c r="BL13" s="98"/>
      <c r="BM13" s="99"/>
      <c r="BN13" s="99"/>
      <c r="BO13" s="99"/>
      <c r="BP13" s="99"/>
    </row>
    <row r="14" spans="1:68" ht="15.75" customHeight="1">
      <c r="A14" s="88"/>
      <c r="B14" s="88"/>
      <c r="C14" s="89" t="s">
        <v>213</v>
      </c>
      <c r="D14" s="90" t="s">
        <v>74</v>
      </c>
      <c r="E14" s="91">
        <v>2000</v>
      </c>
      <c r="F14" s="91"/>
      <c r="G14" s="93">
        <f t="shared" si="16"/>
        <v>0</v>
      </c>
      <c r="H14" s="93">
        <f t="shared" si="17"/>
        <v>0</v>
      </c>
      <c r="I14" s="94"/>
      <c r="J14" s="95"/>
      <c r="K14" s="95"/>
      <c r="L14" s="94"/>
      <c r="M14" s="96">
        <f t="shared" ref="M14:O14" si="62">Y14+AB14+AE14+AH14+AK14+AN14+AQ14+AT14+AW14+AZ14+BC14+BF14</f>
        <v>0</v>
      </c>
      <c r="N14" s="96">
        <f t="shared" si="62"/>
        <v>0</v>
      </c>
      <c r="O14" s="96">
        <f t="shared" si="62"/>
        <v>0</v>
      </c>
      <c r="P14" s="81">
        <f t="shared" ref="P14:R14" si="63">IF(BI14=0,SUM(Y14+AB14+AE14+AH14+AK14+AN14+AQ14+AT14+AW14+AZ14+BC14+BF14),BI14)</f>
        <v>0</v>
      </c>
      <c r="Q14" s="81">
        <f t="shared" si="63"/>
        <v>0</v>
      </c>
      <c r="R14" s="81">
        <f t="shared" si="63"/>
        <v>0</v>
      </c>
      <c r="S14" s="96">
        <f t="shared" ref="S14:T14" si="64">I14-M14</f>
        <v>0</v>
      </c>
      <c r="T14" s="96">
        <f t="shared" si="64"/>
        <v>0</v>
      </c>
      <c r="U14" s="96">
        <f t="shared" si="60"/>
        <v>0</v>
      </c>
      <c r="V14" s="96" t="e">
        <f t="shared" ref="V14:W14" si="65">M14/I14</f>
        <v>#DIV/0!</v>
      </c>
      <c r="W14" s="97" t="e">
        <f t="shared" si="65"/>
        <v>#DIV/0!</v>
      </c>
      <c r="X14" s="97" t="e">
        <f t="shared" si="23"/>
        <v>#DIV/0!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102">
        <v>0</v>
      </c>
      <c r="BG14" s="95"/>
      <c r="BH14" s="95"/>
      <c r="BI14" s="95"/>
      <c r="BJ14" s="95"/>
      <c r="BK14" s="95"/>
      <c r="BL14" s="98"/>
      <c r="BM14" s="99"/>
      <c r="BN14" s="99"/>
      <c r="BO14" s="99"/>
      <c r="BP14" s="99"/>
    </row>
    <row r="15" spans="1:68" ht="15.75" customHeight="1">
      <c r="A15" s="112"/>
      <c r="B15" s="113" t="s">
        <v>214</v>
      </c>
      <c r="C15" s="100" t="s">
        <v>215</v>
      </c>
      <c r="D15" s="114" t="s">
        <v>476</v>
      </c>
      <c r="E15" s="115">
        <v>280175</v>
      </c>
      <c r="F15" s="115"/>
      <c r="G15" s="93">
        <f t="shared" si="16"/>
        <v>0</v>
      </c>
      <c r="H15" s="93">
        <f t="shared" si="17"/>
        <v>0</v>
      </c>
      <c r="I15" s="95"/>
      <c r="J15" s="116">
        <v>194909.32</v>
      </c>
      <c r="K15" s="116"/>
      <c r="L15" s="117"/>
      <c r="M15" s="96">
        <f t="shared" ref="M15:O15" si="66">Y15+AB15+AE15+AH15+AK15+AN15+AQ15+AT15+AW15+AZ15+BC15+BF15</f>
        <v>0</v>
      </c>
      <c r="N15" s="96">
        <f t="shared" si="66"/>
        <v>13902.720000000001</v>
      </c>
      <c r="O15" s="96">
        <f t="shared" si="66"/>
        <v>0</v>
      </c>
      <c r="P15" s="81">
        <f t="shared" ref="P15:R15" si="67">IF(BI15=0,SUM(Y15+AB15+AE15+AH15+AK15+AN15+AQ15+AT15+AW15+AZ15+BC15+BF15),BI15)</f>
        <v>0</v>
      </c>
      <c r="Q15" s="81">
        <f t="shared" si="67"/>
        <v>13902.720000000001</v>
      </c>
      <c r="R15" s="81">
        <f t="shared" si="67"/>
        <v>0</v>
      </c>
      <c r="S15" s="96">
        <f t="shared" ref="S15:T15" si="68">I15-M15</f>
        <v>0</v>
      </c>
      <c r="T15" s="96">
        <f t="shared" si="68"/>
        <v>181006.6</v>
      </c>
      <c r="U15" s="96">
        <f t="shared" si="60"/>
        <v>0</v>
      </c>
      <c r="V15" s="97" t="e">
        <f t="shared" ref="V15:W15" si="69">M15/I15</f>
        <v>#DIV/0!</v>
      </c>
      <c r="W15" s="97">
        <f t="shared" si="69"/>
        <v>7.1329169892953306E-2</v>
      </c>
      <c r="X15" s="97" t="e">
        <f t="shared" si="23"/>
        <v>#DIV/0!</v>
      </c>
      <c r="Y15" s="95"/>
      <c r="Z15" s="102">
        <v>7679.93</v>
      </c>
      <c r="AA15" s="95"/>
      <c r="AB15" s="118"/>
      <c r="AC15" s="130">
        <v>6222.79</v>
      </c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8"/>
      <c r="BM15" s="99"/>
      <c r="BN15" s="99"/>
      <c r="BO15" s="99"/>
      <c r="BP15" s="99"/>
    </row>
    <row r="16" spans="1:68" ht="15.75" customHeight="1">
      <c r="A16" s="119"/>
      <c r="B16" s="120" t="s">
        <v>217</v>
      </c>
      <c r="C16" s="100" t="s">
        <v>218</v>
      </c>
      <c r="D16" s="121" t="s">
        <v>477</v>
      </c>
      <c r="E16" s="91">
        <v>2000</v>
      </c>
      <c r="F16" s="115"/>
      <c r="G16" s="93">
        <f t="shared" si="16"/>
        <v>0</v>
      </c>
      <c r="H16" s="93">
        <f t="shared" si="17"/>
        <v>0</v>
      </c>
      <c r="I16" s="95"/>
      <c r="J16" s="116">
        <f>2600+2712.58</f>
        <v>5312.58</v>
      </c>
      <c r="K16" s="116"/>
      <c r="L16" s="117"/>
      <c r="M16" s="96">
        <f t="shared" ref="M16:O16" si="70">Y16+AB16+AE16+AH16+AK16+AN16+AQ16+AT16+AW16+AZ16+BC16+BF16</f>
        <v>0</v>
      </c>
      <c r="N16" s="96">
        <f t="shared" si="70"/>
        <v>0</v>
      </c>
      <c r="O16" s="96">
        <f t="shared" si="70"/>
        <v>0</v>
      </c>
      <c r="P16" s="81">
        <f t="shared" ref="P16:R16" si="71">IF(BI16=0,SUM(Y16+AB16+AE16+AH16+AK16+AN16+AQ16+AT16+AW16+AZ16+BC16+BF16),BI16)</f>
        <v>0</v>
      </c>
      <c r="Q16" s="81">
        <f t="shared" si="71"/>
        <v>0</v>
      </c>
      <c r="R16" s="81">
        <f t="shared" si="71"/>
        <v>0</v>
      </c>
      <c r="S16" s="96">
        <f t="shared" ref="S16:T16" si="72">I16-M16</f>
        <v>0</v>
      </c>
      <c r="T16" s="96">
        <f t="shared" si="72"/>
        <v>5312.58</v>
      </c>
      <c r="U16" s="96">
        <f t="shared" si="60"/>
        <v>0</v>
      </c>
      <c r="V16" s="97" t="e">
        <f t="shared" ref="V16:W16" si="73">M16/I16</f>
        <v>#DIV/0!</v>
      </c>
      <c r="W16" s="97">
        <f t="shared" si="73"/>
        <v>0</v>
      </c>
      <c r="X16" s="97" t="e">
        <f t="shared" si="23"/>
        <v>#DIV/0!</v>
      </c>
      <c r="Y16" s="95"/>
      <c r="Z16" s="95"/>
      <c r="AA16" s="95"/>
      <c r="AB16" s="118"/>
      <c r="AC16" s="118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8"/>
      <c r="BM16" s="99"/>
      <c r="BN16" s="99"/>
      <c r="BO16" s="99"/>
      <c r="BP16" s="99"/>
    </row>
    <row r="17" spans="1:68" ht="15.75" customHeight="1">
      <c r="A17" s="119"/>
      <c r="B17" s="113" t="s">
        <v>220</v>
      </c>
      <c r="C17" s="100" t="s">
        <v>221</v>
      </c>
      <c r="D17" s="121" t="s">
        <v>478</v>
      </c>
      <c r="E17" s="122">
        <v>0</v>
      </c>
      <c r="F17" s="123">
        <v>0</v>
      </c>
      <c r="G17" s="93" t="e">
        <f t="shared" si="16"/>
        <v>#DIV/0!</v>
      </c>
      <c r="H17" s="93" t="e">
        <f t="shared" si="17"/>
        <v>#DIV/0!</v>
      </c>
      <c r="I17" s="102">
        <v>0</v>
      </c>
      <c r="J17" s="116">
        <f>12487.09</f>
        <v>12487.09</v>
      </c>
      <c r="K17" s="116"/>
      <c r="L17" s="117"/>
      <c r="M17" s="96">
        <f t="shared" ref="M17:O17" si="74">Y17+AB17+AE17+AH17+AK17+AN17+AQ17+AT17+AW17+AZ17+BC17+BF17</f>
        <v>0</v>
      </c>
      <c r="N17" s="96">
        <f t="shared" si="74"/>
        <v>12487.09</v>
      </c>
      <c r="O17" s="96">
        <f t="shared" si="74"/>
        <v>0</v>
      </c>
      <c r="P17" s="81">
        <f t="shared" ref="P17:R17" si="75">IF(BI17=0,SUM(Y17+AB17+AE17+AH17+AK17+AN17+AQ17+AT17+AW17+AZ17+BC17+BF17),BI17)</f>
        <v>0</v>
      </c>
      <c r="Q17" s="81">
        <f t="shared" si="75"/>
        <v>12487.09</v>
      </c>
      <c r="R17" s="81">
        <f t="shared" si="75"/>
        <v>0</v>
      </c>
      <c r="S17" s="96">
        <f t="shared" ref="S17:T17" si="76">I17-M17</f>
        <v>0</v>
      </c>
      <c r="T17" s="96">
        <f t="shared" si="76"/>
        <v>0</v>
      </c>
      <c r="U17" s="96">
        <f t="shared" si="60"/>
        <v>0</v>
      </c>
      <c r="V17" s="97" t="e">
        <f t="shared" ref="V17:W17" si="77">M17/I17</f>
        <v>#DIV/0!</v>
      </c>
      <c r="W17" s="97">
        <f t="shared" si="77"/>
        <v>1</v>
      </c>
      <c r="X17" s="97" t="e">
        <f t="shared" si="23"/>
        <v>#DIV/0!</v>
      </c>
      <c r="Y17" s="95"/>
      <c r="Z17" s="102">
        <v>12487.09</v>
      </c>
      <c r="AA17" s="95"/>
      <c r="AB17" s="118"/>
      <c r="AC17" s="118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8"/>
      <c r="BM17" s="99"/>
      <c r="BN17" s="99"/>
      <c r="BO17" s="99"/>
      <c r="BP17" s="99"/>
    </row>
    <row r="18" spans="1:68" ht="15.75" customHeight="1">
      <c r="A18" s="119"/>
      <c r="B18" s="113" t="s">
        <v>223</v>
      </c>
      <c r="C18" s="100" t="s">
        <v>221</v>
      </c>
      <c r="D18" s="121" t="s">
        <v>479</v>
      </c>
      <c r="E18" s="91">
        <v>309000</v>
      </c>
      <c r="F18" s="115"/>
      <c r="G18" s="93">
        <f t="shared" si="16"/>
        <v>0</v>
      </c>
      <c r="H18" s="93">
        <f t="shared" si="17"/>
        <v>0</v>
      </c>
      <c r="I18" s="95"/>
      <c r="J18" s="116">
        <v>93746.62</v>
      </c>
      <c r="K18" s="116"/>
      <c r="L18" s="117"/>
      <c r="M18" s="96">
        <f t="shared" ref="M18:O18" si="78">Y18+AB18+AE18+AH18+AK18+AN18+AQ18+AT18+AW18+AZ18+BC18+BF18</f>
        <v>0</v>
      </c>
      <c r="N18" s="96">
        <f t="shared" si="78"/>
        <v>35599.980000000003</v>
      </c>
      <c r="O18" s="96">
        <f t="shared" si="78"/>
        <v>0</v>
      </c>
      <c r="P18" s="81">
        <f t="shared" ref="P18:Q18" si="79">IF(BI18=0,SUM(Y18+AB18+AE18+AH18+AK18+AN18+AQ18+AT18+AW18+AZ18+BC18+BF18),BI18)</f>
        <v>0</v>
      </c>
      <c r="Q18" s="81">
        <f t="shared" si="79"/>
        <v>35599.980000000003</v>
      </c>
      <c r="R18" s="81"/>
      <c r="S18" s="96">
        <f t="shared" ref="S18:T18" si="80">I18-M18</f>
        <v>0</v>
      </c>
      <c r="T18" s="96">
        <f t="shared" si="80"/>
        <v>58146.639999999992</v>
      </c>
      <c r="U18" s="96">
        <f t="shared" si="60"/>
        <v>0</v>
      </c>
      <c r="V18" s="97" t="e">
        <f t="shared" ref="V18:W18" si="81">M18/I18</f>
        <v>#DIV/0!</v>
      </c>
      <c r="W18" s="97">
        <f t="shared" si="81"/>
        <v>0.37974681113836428</v>
      </c>
      <c r="X18" s="97" t="e">
        <f t="shared" si="23"/>
        <v>#DIV/0!</v>
      </c>
      <c r="Y18" s="95"/>
      <c r="Z18" s="102">
        <v>17799.990000000002</v>
      </c>
      <c r="AA18" s="95"/>
      <c r="AB18" s="118"/>
      <c r="AC18" s="118">
        <f>17799.99</f>
        <v>17799.990000000002</v>
      </c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8"/>
      <c r="BM18" s="99"/>
      <c r="BN18" s="99"/>
      <c r="BO18" s="99"/>
      <c r="BP18" s="99"/>
    </row>
    <row r="19" spans="1:68" ht="15.75" customHeight="1">
      <c r="A19" s="119"/>
      <c r="B19" s="113" t="s">
        <v>225</v>
      </c>
      <c r="C19" s="100" t="s">
        <v>226</v>
      </c>
      <c r="D19" s="121" t="s">
        <v>480</v>
      </c>
      <c r="E19" s="91">
        <v>610000</v>
      </c>
      <c r="F19" s="115"/>
      <c r="G19" s="93">
        <f t="shared" si="16"/>
        <v>0</v>
      </c>
      <c r="H19" s="93">
        <f t="shared" si="17"/>
        <v>0</v>
      </c>
      <c r="I19" s="95"/>
      <c r="J19" s="116">
        <v>180180.54</v>
      </c>
      <c r="K19" s="116"/>
      <c r="L19" s="117"/>
      <c r="M19" s="96">
        <f t="shared" ref="M19:M66" si="82">Y19+AB19+AE19+AH19+AK19+AN19+AQ19+AT19+AW19+AZ19+BC19+BF19</f>
        <v>0</v>
      </c>
      <c r="N19" s="96">
        <f>Z19+AC19+AI19+AO19+AR19+AU19+AX19+BA19+BD19+BG19</f>
        <v>59125.919999999998</v>
      </c>
      <c r="O19" s="96">
        <f>AA19+AD19+AG19+AJ19+AM19+AP19+AS19+AV19+AY19+BB19+BE19+BH19</f>
        <v>0</v>
      </c>
      <c r="P19" s="81">
        <f t="shared" ref="P19:R19" si="83">IF(BI19=0,SUM(Y19+AB19+AE19+AH19+AK19+AN19+AQ19+AT19+AW19+AZ19+BC19+BF19),BI19)</f>
        <v>0</v>
      </c>
      <c r="Q19" s="81">
        <f t="shared" si="83"/>
        <v>59125.919999999998</v>
      </c>
      <c r="R19" s="81">
        <f t="shared" si="83"/>
        <v>0</v>
      </c>
      <c r="S19" s="96">
        <f t="shared" ref="S19:T19" si="84">I19-M19</f>
        <v>0</v>
      </c>
      <c r="T19" s="96">
        <f t="shared" si="84"/>
        <v>121054.62000000001</v>
      </c>
      <c r="U19" s="96">
        <f t="shared" si="60"/>
        <v>0</v>
      </c>
      <c r="V19" s="97" t="e">
        <f t="shared" ref="V19:W19" si="85">M19/I19</f>
        <v>#DIV/0!</v>
      </c>
      <c r="W19" s="97">
        <f t="shared" si="85"/>
        <v>0.32814820068804318</v>
      </c>
      <c r="X19" s="97" t="e">
        <f t="shared" si="23"/>
        <v>#DIV/0!</v>
      </c>
      <c r="Y19" s="95"/>
      <c r="Z19" s="102">
        <v>20020.060000000001</v>
      </c>
      <c r="AA19" s="124"/>
      <c r="AB19" s="118"/>
      <c r="AC19" s="130">
        <v>39105.86</v>
      </c>
      <c r="AD19" s="95"/>
      <c r="AE19" s="95"/>
      <c r="AF19" s="95"/>
      <c r="AG19" s="95"/>
      <c r="AH19" s="95"/>
      <c r="AI19" s="95"/>
      <c r="AJ19" s="95"/>
      <c r="AK19" s="95"/>
      <c r="AL19" s="12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8"/>
      <c r="BM19" s="99"/>
      <c r="BN19" s="99"/>
      <c r="BO19" s="99"/>
      <c r="BP19" s="99"/>
    </row>
    <row r="20" spans="1:68" ht="15.75">
      <c r="A20" s="119"/>
      <c r="B20" s="113" t="s">
        <v>228</v>
      </c>
      <c r="C20" s="100" t="s">
        <v>229</v>
      </c>
      <c r="D20" s="90" t="s">
        <v>481</v>
      </c>
      <c r="E20" s="91">
        <v>43000</v>
      </c>
      <c r="F20" s="91"/>
      <c r="G20" s="93">
        <f t="shared" si="16"/>
        <v>0</v>
      </c>
      <c r="H20" s="93">
        <f t="shared" si="17"/>
        <v>0</v>
      </c>
      <c r="I20" s="95"/>
      <c r="J20" s="116">
        <v>20565.900000000001</v>
      </c>
      <c r="K20" s="116"/>
      <c r="L20" s="117"/>
      <c r="M20" s="96">
        <f t="shared" si="82"/>
        <v>0</v>
      </c>
      <c r="N20" s="96">
        <f t="shared" ref="N20:O20" si="86">Z20+AC20+AF20+AI20+AL20+AO20+AR20+AU20+AX20+BA20+BD20+BG20</f>
        <v>6590.3899999999994</v>
      </c>
      <c r="O20" s="96">
        <f t="shared" si="86"/>
        <v>0</v>
      </c>
      <c r="P20" s="81">
        <f t="shared" ref="P20:R20" si="87">IF(BI20=0,SUM(Y20+AB20+AE20+AH20+AK20+AN20+AQ20+AT20+AW20+AZ20+BC20+BF20),BI20)</f>
        <v>0</v>
      </c>
      <c r="Q20" s="81">
        <f t="shared" si="87"/>
        <v>6590.3899999999994</v>
      </c>
      <c r="R20" s="81">
        <f t="shared" si="87"/>
        <v>0</v>
      </c>
      <c r="S20" s="96">
        <f t="shared" ref="S20:T20" si="88">I20-M20</f>
        <v>0</v>
      </c>
      <c r="T20" s="96">
        <f t="shared" si="88"/>
        <v>13975.510000000002</v>
      </c>
      <c r="U20" s="96">
        <f t="shared" si="60"/>
        <v>0</v>
      </c>
      <c r="V20" s="97" t="e">
        <f t="shared" ref="V20:W20" si="89">M20/I20</f>
        <v>#DIV/0!</v>
      </c>
      <c r="W20" s="97">
        <f t="shared" si="89"/>
        <v>0.32045230211174802</v>
      </c>
      <c r="X20" s="97" t="e">
        <f t="shared" si="23"/>
        <v>#DIV/0!</v>
      </c>
      <c r="Y20" s="95"/>
      <c r="Z20" s="102">
        <v>3427.65</v>
      </c>
      <c r="AA20" s="95"/>
      <c r="AB20" s="118"/>
      <c r="AC20" s="130">
        <f>2856.37+306.37</f>
        <v>3162.74</v>
      </c>
      <c r="AD20" s="95"/>
      <c r="AE20" s="95"/>
      <c r="AF20" s="12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8"/>
      <c r="BM20" s="99"/>
      <c r="BN20" s="99"/>
      <c r="BO20" s="99"/>
      <c r="BP20" s="99"/>
    </row>
    <row r="21" spans="1:68" ht="15.75" customHeight="1">
      <c r="A21" s="119"/>
      <c r="B21" s="113" t="s">
        <v>231</v>
      </c>
      <c r="C21" s="100" t="s">
        <v>232</v>
      </c>
      <c r="D21" s="90" t="s">
        <v>482</v>
      </c>
      <c r="E21" s="91">
        <v>2000</v>
      </c>
      <c r="F21" s="91"/>
      <c r="G21" s="93">
        <f t="shared" si="16"/>
        <v>0</v>
      </c>
      <c r="H21" s="93">
        <f t="shared" si="17"/>
        <v>0</v>
      </c>
      <c r="I21" s="95"/>
      <c r="J21" s="116">
        <v>1838.67</v>
      </c>
      <c r="K21" s="116"/>
      <c r="L21" s="117"/>
      <c r="M21" s="96">
        <f t="shared" si="82"/>
        <v>0</v>
      </c>
      <c r="N21" s="96">
        <f t="shared" ref="N21:O21" si="90">Z21+AC21+AF21+AI21+AL21+AO21+AR21+AU21+AX21+BA21+BD21+BG21</f>
        <v>0</v>
      </c>
      <c r="O21" s="96">
        <f t="shared" si="90"/>
        <v>0</v>
      </c>
      <c r="P21" s="81">
        <f t="shared" ref="P21:R21" si="91">IF(BI21=0,SUM(Y21+AB21+AE21+AH21+AK21+AN21+AQ21+AT21+AW21+AZ21+BC21+BF21),BI21)</f>
        <v>0</v>
      </c>
      <c r="Q21" s="81">
        <f t="shared" si="91"/>
        <v>0</v>
      </c>
      <c r="R21" s="81">
        <f t="shared" si="91"/>
        <v>0</v>
      </c>
      <c r="S21" s="96">
        <f t="shared" ref="S21:T21" si="92">I21-M21</f>
        <v>0</v>
      </c>
      <c r="T21" s="96">
        <f t="shared" si="92"/>
        <v>1838.67</v>
      </c>
      <c r="U21" s="96">
        <f t="shared" si="60"/>
        <v>0</v>
      </c>
      <c r="V21" s="97" t="e">
        <f t="shared" ref="V21:W21" si="93">M21/I21</f>
        <v>#DIV/0!</v>
      </c>
      <c r="W21" s="97">
        <f t="shared" si="93"/>
        <v>0</v>
      </c>
      <c r="X21" s="97" t="e">
        <f t="shared" si="23"/>
        <v>#DIV/0!</v>
      </c>
      <c r="Y21" s="95"/>
      <c r="Z21" s="95"/>
      <c r="AA21" s="95"/>
      <c r="AB21" s="118"/>
      <c r="AC21" s="118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8"/>
      <c r="BM21" s="99"/>
      <c r="BN21" s="99"/>
      <c r="BO21" s="99"/>
      <c r="BP21" s="99"/>
    </row>
    <row r="22" spans="1:68" ht="15.75" customHeight="1">
      <c r="A22" s="119" t="s">
        <v>483</v>
      </c>
      <c r="B22" s="113" t="s">
        <v>234</v>
      </c>
      <c r="C22" s="100" t="s">
        <v>229</v>
      </c>
      <c r="D22" s="121" t="s">
        <v>484</v>
      </c>
      <c r="E22" s="91">
        <v>45000</v>
      </c>
      <c r="F22" s="115"/>
      <c r="G22" s="93">
        <f t="shared" si="16"/>
        <v>9.7643111111111097E-2</v>
      </c>
      <c r="H22" s="93">
        <f t="shared" si="17"/>
        <v>0</v>
      </c>
      <c r="I22" s="95">
        <v>4393.9399999999996</v>
      </c>
      <c r="J22" s="116">
        <v>16833.330000000002</v>
      </c>
      <c r="K22" s="116"/>
      <c r="L22" s="117"/>
      <c r="M22" s="96">
        <f t="shared" si="82"/>
        <v>0</v>
      </c>
      <c r="N22" s="96">
        <f t="shared" ref="N22:O22" si="94">Z22+AC22+AF22+AI22+AL22+AO22+AR22+AU22+AX22+BA22+BD22+BG22</f>
        <v>10872.44</v>
      </c>
      <c r="O22" s="96">
        <f t="shared" si="94"/>
        <v>0</v>
      </c>
      <c r="P22" s="81">
        <f t="shared" ref="P22:R22" si="95">IF(BI22=0,SUM(Y22+AB22+AE22+AH22+AK22+AN22+AQ22+AT22+AW22+AZ22+BC22+BF22),BI22)</f>
        <v>0</v>
      </c>
      <c r="Q22" s="81">
        <f t="shared" si="95"/>
        <v>10872.44</v>
      </c>
      <c r="R22" s="81">
        <f t="shared" si="95"/>
        <v>0</v>
      </c>
      <c r="S22" s="96">
        <f t="shared" ref="S22:T22" si="96">I22-M22</f>
        <v>4393.9399999999996</v>
      </c>
      <c r="T22" s="96">
        <f t="shared" si="96"/>
        <v>5960.8900000000012</v>
      </c>
      <c r="U22" s="96">
        <f t="shared" si="60"/>
        <v>0</v>
      </c>
      <c r="V22" s="97">
        <f t="shared" ref="V22:W22" si="97">M22/I22</f>
        <v>0</v>
      </c>
      <c r="W22" s="97">
        <f t="shared" si="97"/>
        <v>0.64588765265102033</v>
      </c>
      <c r="X22" s="97" t="e">
        <f t="shared" si="23"/>
        <v>#DIV/0!</v>
      </c>
      <c r="Y22" s="95"/>
      <c r="Z22" s="102">
        <f>3725.61+3078.02</f>
        <v>6803.63</v>
      </c>
      <c r="AA22" s="95"/>
      <c r="AB22" s="118"/>
      <c r="AC22" s="130">
        <v>4068.81</v>
      </c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8"/>
      <c r="BM22" s="99"/>
      <c r="BN22" s="99"/>
      <c r="BO22" s="99"/>
      <c r="BP22" s="99"/>
    </row>
    <row r="23" spans="1:68" ht="15.75" customHeight="1">
      <c r="A23" s="119"/>
      <c r="B23" s="113" t="s">
        <v>236</v>
      </c>
      <c r="C23" s="100" t="s">
        <v>229</v>
      </c>
      <c r="D23" s="121" t="s">
        <v>485</v>
      </c>
      <c r="E23" s="91">
        <v>43000</v>
      </c>
      <c r="F23" s="115"/>
      <c r="G23" s="93">
        <f t="shared" si="16"/>
        <v>0</v>
      </c>
      <c r="H23" s="93">
        <f t="shared" si="17"/>
        <v>0</v>
      </c>
      <c r="I23" s="95"/>
      <c r="J23" s="116">
        <v>18798.599999999999</v>
      </c>
      <c r="K23" s="116"/>
      <c r="L23" s="117"/>
      <c r="M23" s="96">
        <f t="shared" si="82"/>
        <v>0</v>
      </c>
      <c r="N23" s="96">
        <f t="shared" ref="N23:O23" si="98">Z23+AC23+AF23+AI23+AL23+AO23+AR23+AU23+AX23+BA23+BD23+BG23</f>
        <v>6266.2</v>
      </c>
      <c r="O23" s="96">
        <f t="shared" si="98"/>
        <v>0</v>
      </c>
      <c r="P23" s="81">
        <f t="shared" ref="P23:R23" si="99">IF(BI23=0,SUM(Y23+AB23+AE23+AH23+AK23+AN23+AQ23+AT23+AW23+AZ23+BC23+BF23),BI23)</f>
        <v>0</v>
      </c>
      <c r="Q23" s="81">
        <f t="shared" si="99"/>
        <v>6266.2</v>
      </c>
      <c r="R23" s="81">
        <f t="shared" si="99"/>
        <v>0</v>
      </c>
      <c r="S23" s="96">
        <f t="shared" ref="S23:T23" si="100">I23-M23</f>
        <v>0</v>
      </c>
      <c r="T23" s="96">
        <f t="shared" si="100"/>
        <v>12532.399999999998</v>
      </c>
      <c r="U23" s="96">
        <f t="shared" si="60"/>
        <v>0</v>
      </c>
      <c r="V23" s="97" t="e">
        <f t="shared" ref="V23:W23" si="101">M23/I23</f>
        <v>#DIV/0!</v>
      </c>
      <c r="W23" s="97">
        <f t="shared" si="101"/>
        <v>0.33333333333333337</v>
      </c>
      <c r="X23" s="97" t="e">
        <f t="shared" si="23"/>
        <v>#DIV/0!</v>
      </c>
      <c r="Y23" s="95"/>
      <c r="Z23" s="102">
        <v>3133.1</v>
      </c>
      <c r="AA23" s="95"/>
      <c r="AB23" s="118"/>
      <c r="AC23" s="118">
        <f>3133.1</f>
        <v>3133.1</v>
      </c>
      <c r="AD23" s="95"/>
      <c r="AE23" s="95"/>
      <c r="AF23" s="349"/>
      <c r="AG23" s="128"/>
      <c r="AH23" s="128"/>
      <c r="AI23" s="128"/>
      <c r="AJ23" s="128"/>
      <c r="AK23" s="95"/>
      <c r="AL23" s="128"/>
      <c r="AM23" s="128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8"/>
      <c r="BM23" s="99"/>
      <c r="BN23" s="99"/>
      <c r="BO23" s="99"/>
      <c r="BP23" s="99"/>
    </row>
    <row r="24" spans="1:68" ht="15.75" customHeight="1">
      <c r="A24" s="119"/>
      <c r="B24" s="113"/>
      <c r="C24" s="100" t="s">
        <v>229</v>
      </c>
      <c r="D24" s="121" t="s">
        <v>238</v>
      </c>
      <c r="E24" s="91">
        <v>44707.32</v>
      </c>
      <c r="F24" s="92">
        <v>50000</v>
      </c>
      <c r="G24" s="93">
        <f t="shared" si="16"/>
        <v>0</v>
      </c>
      <c r="H24" s="93"/>
      <c r="I24" s="95"/>
      <c r="J24" s="116"/>
      <c r="K24" s="116"/>
      <c r="L24" s="117"/>
      <c r="M24" s="96">
        <f t="shared" si="82"/>
        <v>0</v>
      </c>
      <c r="N24" s="96">
        <f t="shared" ref="N24:O24" si="102">Z24+AC24+AF24+AI24+AL24+AO24+AR24+AU24+AX24+BA24+BD24+BG24</f>
        <v>0</v>
      </c>
      <c r="O24" s="96">
        <f t="shared" si="102"/>
        <v>0</v>
      </c>
      <c r="P24" s="81">
        <f t="shared" ref="P24:R24" si="103">IF(BI24=0,SUM(Y24+AB24+AE24+AH24+AK24+AN24+AQ24+AT24+AW24+AZ24+BC24+BF24),BI24)</f>
        <v>0</v>
      </c>
      <c r="Q24" s="81">
        <f t="shared" si="103"/>
        <v>0</v>
      </c>
      <c r="R24" s="81">
        <f t="shared" si="103"/>
        <v>0</v>
      </c>
      <c r="S24" s="96">
        <f t="shared" ref="S24:T24" si="104">I24-M24</f>
        <v>0</v>
      </c>
      <c r="T24" s="96">
        <f t="shared" si="104"/>
        <v>0</v>
      </c>
      <c r="U24" s="96">
        <f t="shared" si="60"/>
        <v>0</v>
      </c>
      <c r="V24" s="97" t="e">
        <f t="shared" ref="V24:W24" si="105">M24/I24</f>
        <v>#DIV/0!</v>
      </c>
      <c r="W24" s="97" t="e">
        <f t="shared" si="105"/>
        <v>#DIV/0!</v>
      </c>
      <c r="X24" s="97" t="e">
        <f t="shared" si="23"/>
        <v>#DIV/0!</v>
      </c>
      <c r="Y24" s="95"/>
      <c r="Z24" s="95"/>
      <c r="AA24" s="95"/>
      <c r="AB24" s="118"/>
      <c r="AC24" s="118"/>
      <c r="AD24" s="95"/>
      <c r="AE24" s="95"/>
      <c r="AF24" s="349"/>
      <c r="AG24" s="128"/>
      <c r="AH24" s="128"/>
      <c r="AI24" s="128"/>
      <c r="AJ24" s="128"/>
      <c r="AK24" s="95"/>
      <c r="AL24" s="128"/>
      <c r="AM24" s="128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8"/>
      <c r="BM24" s="99"/>
      <c r="BN24" s="99"/>
      <c r="BO24" s="99"/>
      <c r="BP24" s="99"/>
    </row>
    <row r="25" spans="1:68" ht="15.75" customHeight="1">
      <c r="A25" s="112"/>
      <c r="B25" s="113" t="s">
        <v>239</v>
      </c>
      <c r="C25" s="100" t="s">
        <v>240</v>
      </c>
      <c r="D25" s="90" t="s">
        <v>486</v>
      </c>
      <c r="E25" s="91">
        <v>7000</v>
      </c>
      <c r="F25" s="91"/>
      <c r="G25" s="93">
        <f t="shared" si="16"/>
        <v>0</v>
      </c>
      <c r="H25" s="93">
        <f t="shared" ref="H25:H54" si="106">M25/E25</f>
        <v>0</v>
      </c>
      <c r="I25" s="95"/>
      <c r="J25" s="116">
        <v>5583.4</v>
      </c>
      <c r="K25" s="116"/>
      <c r="L25" s="117"/>
      <c r="M25" s="96">
        <f t="shared" si="82"/>
        <v>0</v>
      </c>
      <c r="N25" s="96">
        <f t="shared" ref="N25:O25" si="107">Z25+AC25+AF25+AI25+AL25+AO25+AR25+AU25+AX25+BA25+BD25+BG25</f>
        <v>0</v>
      </c>
      <c r="O25" s="96">
        <f t="shared" si="107"/>
        <v>0</v>
      </c>
      <c r="P25" s="81">
        <f t="shared" ref="P25:R25" si="108">IF(BI25=0,SUM(Y25+AB25+AE25+AH25+AK25+AN25+AQ25+AT25+AW25+AZ25+BC25+BF25),BI25)</f>
        <v>0</v>
      </c>
      <c r="Q25" s="81">
        <f t="shared" si="108"/>
        <v>0</v>
      </c>
      <c r="R25" s="81">
        <f t="shared" si="108"/>
        <v>0</v>
      </c>
      <c r="S25" s="96">
        <f t="shared" ref="S25:T25" si="109">I25-M25</f>
        <v>0</v>
      </c>
      <c r="T25" s="96">
        <f t="shared" si="109"/>
        <v>5583.4</v>
      </c>
      <c r="U25" s="96">
        <f t="shared" si="60"/>
        <v>0</v>
      </c>
      <c r="V25" s="97" t="e">
        <f t="shared" ref="V25:W25" si="110">M25/I25</f>
        <v>#DIV/0!</v>
      </c>
      <c r="W25" s="97">
        <f t="shared" si="110"/>
        <v>0</v>
      </c>
      <c r="X25" s="97" t="e">
        <f t="shared" si="23"/>
        <v>#DIV/0!</v>
      </c>
      <c r="Y25" s="95"/>
      <c r="Z25" s="95"/>
      <c r="AA25" s="95"/>
      <c r="AB25" s="118"/>
      <c r="AC25" s="118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8"/>
      <c r="BM25" s="99"/>
      <c r="BN25" s="99"/>
      <c r="BO25" s="99"/>
      <c r="BP25" s="99"/>
    </row>
    <row r="26" spans="1:68" ht="15.75" customHeight="1">
      <c r="A26" s="112"/>
      <c r="B26" s="113"/>
      <c r="C26" s="100" t="s">
        <v>242</v>
      </c>
      <c r="D26" s="121" t="s">
        <v>487</v>
      </c>
      <c r="E26" s="115">
        <v>8404</v>
      </c>
      <c r="F26" s="115"/>
      <c r="G26" s="93">
        <f t="shared" si="16"/>
        <v>0</v>
      </c>
      <c r="H26" s="93">
        <f t="shared" si="106"/>
        <v>0</v>
      </c>
      <c r="I26" s="95"/>
      <c r="J26" s="116"/>
      <c r="K26" s="116"/>
      <c r="L26" s="117"/>
      <c r="M26" s="96">
        <f t="shared" si="82"/>
        <v>0</v>
      </c>
      <c r="N26" s="96">
        <f t="shared" ref="N26:O26" si="111">Z26+AC26+AF26+AI26+AL26+AO26+AR26+AU26+AX26+BA26+BD26+BG26</f>
        <v>0</v>
      </c>
      <c r="O26" s="96">
        <f t="shared" si="111"/>
        <v>0</v>
      </c>
      <c r="P26" s="81">
        <f t="shared" ref="P26:R26" si="112">IF(BI26=0,SUM(Y26+AB26+AE26+AH26+AK26+AN26+AQ26+AT26+AW26+AZ26+BC26+BF26),BI26)</f>
        <v>0</v>
      </c>
      <c r="Q26" s="81">
        <f t="shared" si="112"/>
        <v>0</v>
      </c>
      <c r="R26" s="81">
        <f t="shared" si="112"/>
        <v>0</v>
      </c>
      <c r="S26" s="96">
        <f t="shared" ref="S26:T26" si="113">I26-M26</f>
        <v>0</v>
      </c>
      <c r="T26" s="96">
        <f t="shared" si="113"/>
        <v>0</v>
      </c>
      <c r="U26" s="96">
        <f t="shared" si="60"/>
        <v>0</v>
      </c>
      <c r="V26" s="97" t="e">
        <f t="shared" ref="V26:W26" si="114">M26/I26</f>
        <v>#DIV/0!</v>
      </c>
      <c r="W26" s="97" t="e">
        <f t="shared" si="114"/>
        <v>#DIV/0!</v>
      </c>
      <c r="X26" s="97" t="e">
        <f t="shared" si="23"/>
        <v>#DIV/0!</v>
      </c>
      <c r="Y26" s="95"/>
      <c r="Z26" s="95"/>
      <c r="AA26" s="95"/>
      <c r="AB26" s="118"/>
      <c r="AC26" s="118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8"/>
      <c r="BM26" s="99"/>
      <c r="BN26" s="99"/>
      <c r="BO26" s="99"/>
      <c r="BP26" s="99"/>
    </row>
    <row r="27" spans="1:68" ht="15.75" customHeight="1">
      <c r="A27" s="112"/>
      <c r="B27" s="113" t="s">
        <v>244</v>
      </c>
      <c r="C27" s="100" t="s">
        <v>245</v>
      </c>
      <c r="D27" s="90" t="s">
        <v>86</v>
      </c>
      <c r="E27" s="91">
        <v>10000</v>
      </c>
      <c r="F27" s="91"/>
      <c r="G27" s="93">
        <f t="shared" si="16"/>
        <v>0</v>
      </c>
      <c r="H27" s="93">
        <f t="shared" si="106"/>
        <v>0</v>
      </c>
      <c r="I27" s="95"/>
      <c r="J27" s="116">
        <v>13095</v>
      </c>
      <c r="K27" s="116"/>
      <c r="L27" s="117"/>
      <c r="M27" s="96">
        <f t="shared" si="82"/>
        <v>0</v>
      </c>
      <c r="N27" s="96">
        <f t="shared" ref="N27:O27" si="115">Z27+AC27+AF27+AI27+AL27+AO27+AR27+AU27+AX27+BA27+BD27+BG27</f>
        <v>13095</v>
      </c>
      <c r="O27" s="96">
        <f t="shared" si="115"/>
        <v>0</v>
      </c>
      <c r="P27" s="81">
        <f t="shared" ref="P27:R27" si="116">IF(BI27=0,SUM(Y27+AB27+AE27+AH27+AK27+AN27+AQ27+AT27+AW27+AZ27+BC27+BF27),BI27)</f>
        <v>0</v>
      </c>
      <c r="Q27" s="81">
        <f t="shared" si="116"/>
        <v>13095</v>
      </c>
      <c r="R27" s="81">
        <f t="shared" si="116"/>
        <v>0</v>
      </c>
      <c r="S27" s="96">
        <f t="shared" ref="S27:T27" si="117">I27-M27</f>
        <v>0</v>
      </c>
      <c r="T27" s="96">
        <f t="shared" si="117"/>
        <v>0</v>
      </c>
      <c r="U27" s="96">
        <f t="shared" si="60"/>
        <v>0</v>
      </c>
      <c r="V27" s="97" t="e">
        <f t="shared" ref="V27:W27" si="118">M27/I27</f>
        <v>#DIV/0!</v>
      </c>
      <c r="W27" s="97">
        <f t="shared" si="118"/>
        <v>1</v>
      </c>
      <c r="X27" s="97" t="e">
        <f t="shared" si="23"/>
        <v>#DIV/0!</v>
      </c>
      <c r="Y27" s="95"/>
      <c r="Z27" s="95">
        <f>13095</f>
        <v>13095</v>
      </c>
      <c r="AA27" s="95"/>
      <c r="AB27" s="118"/>
      <c r="AC27" s="118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8"/>
      <c r="BM27" s="99"/>
      <c r="BN27" s="99"/>
      <c r="BO27" s="99"/>
      <c r="BP27" s="99"/>
    </row>
    <row r="28" spans="1:68" ht="15.75" customHeight="1">
      <c r="A28" s="112"/>
      <c r="B28" s="113" t="s">
        <v>246</v>
      </c>
      <c r="C28" s="100" t="s">
        <v>240</v>
      </c>
      <c r="D28" s="90" t="s">
        <v>87</v>
      </c>
      <c r="E28" s="91">
        <v>4202</v>
      </c>
      <c r="F28" s="91"/>
      <c r="G28" s="93">
        <f t="shared" si="16"/>
        <v>0</v>
      </c>
      <c r="H28" s="93">
        <f t="shared" si="106"/>
        <v>0</v>
      </c>
      <c r="I28" s="95"/>
      <c r="J28" s="116">
        <v>16850</v>
      </c>
      <c r="K28" s="116"/>
      <c r="L28" s="117"/>
      <c r="M28" s="96">
        <f t="shared" si="82"/>
        <v>0</v>
      </c>
      <c r="N28" s="96">
        <f t="shared" ref="N28:O28" si="119">Z28+AC28+AF28+AI28+AL28+AO28+AR28+AU28+AX28+BA28+BD28+BG28</f>
        <v>5229.5</v>
      </c>
      <c r="O28" s="96">
        <f t="shared" si="119"/>
        <v>0</v>
      </c>
      <c r="P28" s="81">
        <f t="shared" ref="P28:R28" si="120">IF(BI28=0,SUM(Y28+AB28+AE28+AH28+AK28+AN28+AQ28+AT28+AW28+AZ28+BC28+BF28),BI28)</f>
        <v>0</v>
      </c>
      <c r="Q28" s="81">
        <f t="shared" si="120"/>
        <v>5229.5</v>
      </c>
      <c r="R28" s="81">
        <f t="shared" si="120"/>
        <v>0</v>
      </c>
      <c r="S28" s="96">
        <f t="shared" ref="S28:T28" si="121">I28-M28</f>
        <v>0</v>
      </c>
      <c r="T28" s="96">
        <f t="shared" si="121"/>
        <v>11620.5</v>
      </c>
      <c r="U28" s="96">
        <f t="shared" si="60"/>
        <v>0</v>
      </c>
      <c r="V28" s="97" t="e">
        <f t="shared" ref="V28:W28" si="122">M28/I28</f>
        <v>#DIV/0!</v>
      </c>
      <c r="W28" s="97">
        <f t="shared" si="122"/>
        <v>0.31035608308605339</v>
      </c>
      <c r="X28" s="97" t="e">
        <f t="shared" si="23"/>
        <v>#DIV/0!</v>
      </c>
      <c r="Y28" s="95"/>
      <c r="Z28" s="95"/>
      <c r="AA28" s="95"/>
      <c r="AB28" s="118"/>
      <c r="AC28" s="130">
        <v>5229.5</v>
      </c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8"/>
      <c r="BM28" s="99"/>
      <c r="BN28" s="99"/>
      <c r="BO28" s="99"/>
      <c r="BP28" s="99"/>
    </row>
    <row r="29" spans="1:68" ht="15.75" customHeight="1">
      <c r="A29" s="119"/>
      <c r="B29" s="113"/>
      <c r="C29" s="100" t="s">
        <v>242</v>
      </c>
      <c r="D29" s="90" t="s">
        <v>247</v>
      </c>
      <c r="E29" s="91">
        <v>4202</v>
      </c>
      <c r="F29" s="91"/>
      <c r="G29" s="93">
        <f t="shared" si="16"/>
        <v>0</v>
      </c>
      <c r="H29" s="93">
        <f t="shared" si="106"/>
        <v>0</v>
      </c>
      <c r="I29" s="95"/>
      <c r="J29" s="116"/>
      <c r="K29" s="116"/>
      <c r="L29" s="117"/>
      <c r="M29" s="96">
        <f t="shared" si="82"/>
        <v>0</v>
      </c>
      <c r="N29" s="96">
        <f t="shared" ref="N29:O29" si="123">Z29+AC29+AF29+AI29+AL29+AO29+AR29+AU29+AX29+BA29+BD29+BG29</f>
        <v>0</v>
      </c>
      <c r="O29" s="96">
        <f t="shared" si="123"/>
        <v>0</v>
      </c>
      <c r="P29" s="81">
        <f t="shared" ref="P29:R29" si="124">IF(BI29=0,SUM(Y29+AB29+AE29+AH29+AK29+AN29+AQ29+AT29+AW29+AZ29+BC29+BF29),BI29)</f>
        <v>0</v>
      </c>
      <c r="Q29" s="81">
        <f t="shared" si="124"/>
        <v>0</v>
      </c>
      <c r="R29" s="81">
        <f t="shared" si="124"/>
        <v>0</v>
      </c>
      <c r="S29" s="96">
        <f t="shared" ref="S29:T29" si="125">I29-M29</f>
        <v>0</v>
      </c>
      <c r="T29" s="96">
        <f t="shared" si="125"/>
        <v>0</v>
      </c>
      <c r="U29" s="96">
        <f t="shared" si="60"/>
        <v>0</v>
      </c>
      <c r="V29" s="97" t="e">
        <f t="shared" ref="V29:W29" si="126">M29/I29</f>
        <v>#DIV/0!</v>
      </c>
      <c r="W29" s="97" t="e">
        <f t="shared" si="126"/>
        <v>#DIV/0!</v>
      </c>
      <c r="X29" s="97" t="e">
        <f t="shared" si="23"/>
        <v>#DIV/0!</v>
      </c>
      <c r="Y29" s="95"/>
      <c r="Z29" s="128"/>
      <c r="AA29" s="95"/>
      <c r="AB29" s="118"/>
      <c r="AC29" s="118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8"/>
      <c r="BM29" s="99"/>
      <c r="BN29" s="99"/>
      <c r="BO29" s="99"/>
      <c r="BP29" s="99"/>
    </row>
    <row r="30" spans="1:68" ht="15.75" customHeight="1">
      <c r="A30" s="112"/>
      <c r="B30" s="120" t="s">
        <v>488</v>
      </c>
      <c r="C30" s="100" t="s">
        <v>240</v>
      </c>
      <c r="D30" s="90" t="s">
        <v>489</v>
      </c>
      <c r="E30" s="91">
        <v>18404</v>
      </c>
      <c r="F30" s="91"/>
      <c r="G30" s="93">
        <f t="shared" si="16"/>
        <v>0</v>
      </c>
      <c r="H30" s="93">
        <f t="shared" si="106"/>
        <v>0</v>
      </c>
      <c r="I30" s="95"/>
      <c r="J30" s="116">
        <f>2515+5718.85</f>
        <v>8233.85</v>
      </c>
      <c r="K30" s="116"/>
      <c r="L30" s="117"/>
      <c r="M30" s="96">
        <f t="shared" si="82"/>
        <v>0</v>
      </c>
      <c r="N30" s="96">
        <f t="shared" ref="N30:O30" si="127">Z30+AC30+AF30+AI30+AL30+AO30+AR30+AU30+AX30+BA30+BD30+BG30</f>
        <v>0</v>
      </c>
      <c r="O30" s="96">
        <f t="shared" si="127"/>
        <v>0</v>
      </c>
      <c r="P30" s="81">
        <f t="shared" ref="P30:R30" si="128">IF(BI30=0,SUM(Y30+AB30+AE30+AH30+AK30+AN30+AQ30+AT30+AW30+AZ30+BC30+BF30),BI30)</f>
        <v>0</v>
      </c>
      <c r="Q30" s="81">
        <f t="shared" si="128"/>
        <v>0</v>
      </c>
      <c r="R30" s="81">
        <f t="shared" si="128"/>
        <v>0</v>
      </c>
      <c r="S30" s="96">
        <f t="shared" ref="S30:T30" si="129">I30-M30</f>
        <v>0</v>
      </c>
      <c r="T30" s="96">
        <f t="shared" si="129"/>
        <v>8233.85</v>
      </c>
      <c r="U30" s="96">
        <f t="shared" si="60"/>
        <v>0</v>
      </c>
      <c r="V30" s="97" t="e">
        <f t="shared" ref="V30:W30" si="130">M30/I30</f>
        <v>#DIV/0!</v>
      </c>
      <c r="W30" s="97">
        <f t="shared" si="130"/>
        <v>0</v>
      </c>
      <c r="X30" s="97" t="e">
        <f t="shared" si="23"/>
        <v>#DIV/0!</v>
      </c>
      <c r="Y30" s="95"/>
      <c r="Z30" s="95"/>
      <c r="AA30" s="95"/>
      <c r="AB30" s="118"/>
      <c r="AC30" s="118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  <c r="BM30" s="99"/>
      <c r="BN30" s="99"/>
      <c r="BO30" s="99"/>
      <c r="BP30" s="99"/>
    </row>
    <row r="31" spans="1:68" ht="15.75" customHeight="1">
      <c r="A31" s="112"/>
      <c r="B31" s="120" t="s">
        <v>490</v>
      </c>
      <c r="C31" s="100" t="s">
        <v>240</v>
      </c>
      <c r="D31" s="129" t="s">
        <v>491</v>
      </c>
      <c r="E31" s="91"/>
      <c r="F31" s="91"/>
      <c r="G31" s="93" t="e">
        <f t="shared" si="16"/>
        <v>#DIV/0!</v>
      </c>
      <c r="H31" s="93" t="e">
        <f t="shared" si="106"/>
        <v>#DIV/0!</v>
      </c>
      <c r="I31" s="95"/>
      <c r="J31" s="116">
        <f>977.38+2861.28</f>
        <v>3838.6600000000003</v>
      </c>
      <c r="K31" s="116"/>
      <c r="L31" s="117"/>
      <c r="M31" s="96">
        <f t="shared" si="82"/>
        <v>0</v>
      </c>
      <c r="N31" s="96">
        <f t="shared" ref="N31:O31" si="131">Z31+AC31+AF31+AI31+AL31+AO31+AR31+AU31+AX31+BA31+BD31+BG31</f>
        <v>0</v>
      </c>
      <c r="O31" s="96">
        <f t="shared" si="131"/>
        <v>0</v>
      </c>
      <c r="P31" s="81">
        <f t="shared" ref="P31:R31" si="132">IF(BI31=0,SUM(Y31+AB31+AE31+AH31+AK31+AN31+AQ31+AT31+AW31+AZ31+BC31+BF31),BI31)</f>
        <v>0</v>
      </c>
      <c r="Q31" s="81">
        <f t="shared" si="132"/>
        <v>0</v>
      </c>
      <c r="R31" s="81">
        <f t="shared" si="132"/>
        <v>0</v>
      </c>
      <c r="S31" s="96">
        <f t="shared" ref="S31:T31" si="133">I31-M31</f>
        <v>0</v>
      </c>
      <c r="T31" s="96">
        <f t="shared" si="133"/>
        <v>3838.6600000000003</v>
      </c>
      <c r="U31" s="96">
        <f t="shared" si="60"/>
        <v>0</v>
      </c>
      <c r="V31" s="97" t="e">
        <f t="shared" ref="V31:W31" si="134">M31/I31</f>
        <v>#DIV/0!</v>
      </c>
      <c r="W31" s="97">
        <f t="shared" si="134"/>
        <v>0</v>
      </c>
      <c r="X31" s="97" t="e">
        <f t="shared" si="23"/>
        <v>#DIV/0!</v>
      </c>
      <c r="Y31" s="95"/>
      <c r="Z31" s="95"/>
      <c r="AA31" s="95"/>
      <c r="AB31" s="118"/>
      <c r="AC31" s="118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8"/>
      <c r="BM31" s="99"/>
      <c r="BN31" s="99"/>
      <c r="BO31" s="99"/>
      <c r="BP31" s="99"/>
    </row>
    <row r="32" spans="1:68" ht="15.75" customHeight="1">
      <c r="A32" s="112"/>
      <c r="B32" s="113"/>
      <c r="C32" s="100" t="s">
        <v>240</v>
      </c>
      <c r="D32" s="90" t="s">
        <v>492</v>
      </c>
      <c r="E32" s="91">
        <v>20000</v>
      </c>
      <c r="F32" s="91"/>
      <c r="G32" s="93">
        <f t="shared" si="16"/>
        <v>0</v>
      </c>
      <c r="H32" s="93">
        <f t="shared" si="106"/>
        <v>0</v>
      </c>
      <c r="I32" s="95"/>
      <c r="J32" s="116"/>
      <c r="K32" s="116"/>
      <c r="L32" s="117"/>
      <c r="M32" s="96">
        <f t="shared" si="82"/>
        <v>0</v>
      </c>
      <c r="N32" s="96">
        <f t="shared" ref="N32:O32" si="135">Z32+AC32+AF32+AI32+AL32+AO32+AR32+AU32+AX32+BA32+BD32+BG32</f>
        <v>0</v>
      </c>
      <c r="O32" s="96">
        <f t="shared" si="135"/>
        <v>0</v>
      </c>
      <c r="P32" s="81">
        <f t="shared" ref="P32:R32" si="136">IF(BI32=0,SUM(Y32+AB32+AE32+AH32+AK32+AN32+AQ32+AT32+AW32+AZ32+BC32+BF32),BI32)</f>
        <v>0</v>
      </c>
      <c r="Q32" s="81">
        <f t="shared" si="136"/>
        <v>0</v>
      </c>
      <c r="R32" s="81">
        <f t="shared" si="136"/>
        <v>0</v>
      </c>
      <c r="S32" s="96">
        <f t="shared" ref="S32:T32" si="137">I32-M32</f>
        <v>0</v>
      </c>
      <c r="T32" s="96">
        <f t="shared" si="137"/>
        <v>0</v>
      </c>
      <c r="U32" s="96">
        <f t="shared" si="60"/>
        <v>0</v>
      </c>
      <c r="V32" s="97" t="e">
        <f t="shared" ref="V32:W32" si="138">M32/I32</f>
        <v>#DIV/0!</v>
      </c>
      <c r="W32" s="97" t="e">
        <f t="shared" si="138"/>
        <v>#DIV/0!</v>
      </c>
      <c r="X32" s="97" t="e">
        <f t="shared" si="23"/>
        <v>#DIV/0!</v>
      </c>
      <c r="Y32" s="95"/>
      <c r="Z32" s="95"/>
      <c r="AA32" s="95"/>
      <c r="AB32" s="118"/>
      <c r="AC32" s="118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8"/>
      <c r="BM32" s="99"/>
      <c r="BN32" s="99"/>
      <c r="BO32" s="99"/>
      <c r="BP32" s="99"/>
    </row>
    <row r="33" spans="1:68" ht="15.75" customHeight="1">
      <c r="A33" s="112"/>
      <c r="B33" s="113" t="s">
        <v>253</v>
      </c>
      <c r="C33" s="100" t="s">
        <v>232</v>
      </c>
      <c r="D33" s="90" t="s">
        <v>91</v>
      </c>
      <c r="E33" s="91">
        <v>2025.37</v>
      </c>
      <c r="F33" s="91"/>
      <c r="G33" s="93">
        <f t="shared" si="16"/>
        <v>0</v>
      </c>
      <c r="H33" s="93">
        <f t="shared" si="106"/>
        <v>0</v>
      </c>
      <c r="I33" s="95"/>
      <c r="J33" s="116">
        <v>3374.7</v>
      </c>
      <c r="K33" s="116"/>
      <c r="L33" s="117"/>
      <c r="M33" s="96">
        <f t="shared" si="82"/>
        <v>0</v>
      </c>
      <c r="N33" s="96">
        <f t="shared" ref="N33:O33" si="139">Z33+AC33+AF33+AI33+AL33+AO33+AR33+AU33+AX33+BA33+BD33+BG33</f>
        <v>3374.7</v>
      </c>
      <c r="O33" s="96">
        <f t="shared" si="139"/>
        <v>0</v>
      </c>
      <c r="P33" s="81">
        <f t="shared" ref="P33:R33" si="140">IF(BI33=0,SUM(Y33+AB33+AE33+AH33+AK33+AN33+AQ33+AT33+AW33+AZ33+BC33+BF33),BI33)</f>
        <v>0</v>
      </c>
      <c r="Q33" s="81">
        <f t="shared" si="140"/>
        <v>3374.7</v>
      </c>
      <c r="R33" s="81">
        <f t="shared" si="140"/>
        <v>0</v>
      </c>
      <c r="S33" s="96">
        <f t="shared" ref="S33:T33" si="141">I33-M33</f>
        <v>0</v>
      </c>
      <c r="T33" s="96">
        <f t="shared" si="141"/>
        <v>0</v>
      </c>
      <c r="U33" s="96">
        <f t="shared" si="60"/>
        <v>0</v>
      </c>
      <c r="V33" s="97" t="e">
        <f t="shared" ref="V33:W33" si="142">M33/I33</f>
        <v>#DIV/0!</v>
      </c>
      <c r="W33" s="97">
        <f t="shared" si="142"/>
        <v>1</v>
      </c>
      <c r="X33" s="97" t="e">
        <f t="shared" si="23"/>
        <v>#DIV/0!</v>
      </c>
      <c r="Y33" s="95"/>
      <c r="Z33" s="95"/>
      <c r="AA33" s="95"/>
      <c r="AB33" s="118"/>
      <c r="AC33" s="130">
        <v>3374.7</v>
      </c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8"/>
      <c r="BM33" s="99"/>
      <c r="BN33" s="99"/>
      <c r="BO33" s="99"/>
      <c r="BP33" s="99"/>
    </row>
    <row r="34" spans="1:68" ht="15.75" customHeight="1">
      <c r="A34" s="119"/>
      <c r="B34" s="113" t="s">
        <v>254</v>
      </c>
      <c r="C34" s="100" t="s">
        <v>255</v>
      </c>
      <c r="D34" s="121" t="s">
        <v>101</v>
      </c>
      <c r="E34" s="131">
        <v>30000</v>
      </c>
      <c r="F34" s="115"/>
      <c r="G34" s="93">
        <f t="shared" si="16"/>
        <v>0</v>
      </c>
      <c r="H34" s="93">
        <f t="shared" si="106"/>
        <v>0</v>
      </c>
      <c r="I34" s="132"/>
      <c r="J34" s="116">
        <v>4100</v>
      </c>
      <c r="K34" s="116"/>
      <c r="L34" s="117"/>
      <c r="M34" s="96">
        <f t="shared" si="82"/>
        <v>0</v>
      </c>
      <c r="N34" s="96">
        <f t="shared" ref="N34:O34" si="143">Z34+AC34+AF34+AI34+AL34+AO34+AR34+AU34+AX34+BA34+BD34+BG34</f>
        <v>0</v>
      </c>
      <c r="O34" s="96">
        <f t="shared" si="143"/>
        <v>0</v>
      </c>
      <c r="P34" s="81">
        <f t="shared" ref="P34:R34" si="144">IF(BI34=0,SUM(Y34+AB34+AE34+AH34+AK34+AN34+AQ34+AT34+AW34+AZ34+BC34+BF34),BI34)</f>
        <v>0</v>
      </c>
      <c r="Q34" s="81">
        <f t="shared" si="144"/>
        <v>0</v>
      </c>
      <c r="R34" s="81">
        <f t="shared" si="144"/>
        <v>0</v>
      </c>
      <c r="S34" s="133">
        <f t="shared" ref="S34:T34" si="145">I34-M34</f>
        <v>0</v>
      </c>
      <c r="T34" s="96">
        <f t="shared" si="145"/>
        <v>4100</v>
      </c>
      <c r="U34" s="96">
        <f t="shared" si="60"/>
        <v>0</v>
      </c>
      <c r="V34" s="97" t="e">
        <f t="shared" ref="V34:W34" si="146">M34/I34</f>
        <v>#DIV/0!</v>
      </c>
      <c r="W34" s="97">
        <f t="shared" si="146"/>
        <v>0</v>
      </c>
      <c r="X34" s="97" t="e">
        <f t="shared" si="23"/>
        <v>#DIV/0!</v>
      </c>
      <c r="Y34" s="118"/>
      <c r="Z34" s="95"/>
      <c r="AA34" s="95"/>
      <c r="AB34" s="118"/>
      <c r="AC34" s="118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8"/>
      <c r="BM34" s="99"/>
      <c r="BN34" s="99"/>
      <c r="BO34" s="99"/>
      <c r="BP34" s="99"/>
    </row>
    <row r="35" spans="1:68" ht="15.75" customHeight="1">
      <c r="A35" s="119"/>
      <c r="B35" s="120" t="s">
        <v>256</v>
      </c>
      <c r="C35" s="100" t="s">
        <v>257</v>
      </c>
      <c r="D35" s="121" t="s">
        <v>103</v>
      </c>
      <c r="E35" s="131">
        <v>10000</v>
      </c>
      <c r="F35" s="115"/>
      <c r="G35" s="93">
        <f t="shared" si="16"/>
        <v>0</v>
      </c>
      <c r="H35" s="93">
        <f t="shared" si="106"/>
        <v>0</v>
      </c>
      <c r="I35" s="95"/>
      <c r="J35" s="116">
        <f>19903.04+4541.3+16240</f>
        <v>40684.339999999997</v>
      </c>
      <c r="K35" s="134">
        <v>16240</v>
      </c>
      <c r="L35" s="117"/>
      <c r="M35" s="96">
        <f t="shared" si="82"/>
        <v>0</v>
      </c>
      <c r="N35" s="96">
        <f t="shared" ref="N35:O35" si="147">Z35+AC35+AF35+AI35+AL35+AO35+AR35+AU35+AX35+BA35+BD35+BG35</f>
        <v>19903.04</v>
      </c>
      <c r="O35" s="96">
        <f t="shared" si="147"/>
        <v>0</v>
      </c>
      <c r="P35" s="81">
        <f t="shared" ref="P35:R35" si="148">IF(BI35=0,SUM(Y35+AB35+AE35+AH35+AK35+AN35+AQ35+AT35+AW35+AZ35+BC35+BF35),BI35)</f>
        <v>0</v>
      </c>
      <c r="Q35" s="81">
        <f t="shared" si="148"/>
        <v>19903.04</v>
      </c>
      <c r="R35" s="81">
        <f t="shared" si="148"/>
        <v>0</v>
      </c>
      <c r="S35" s="96">
        <f t="shared" ref="S35:T35" si="149">I35-M35</f>
        <v>0</v>
      </c>
      <c r="T35" s="96">
        <f t="shared" si="149"/>
        <v>20781.299999999996</v>
      </c>
      <c r="U35" s="96">
        <f t="shared" si="60"/>
        <v>0</v>
      </c>
      <c r="V35" s="97" t="e">
        <f t="shared" ref="V35:W35" si="150">M35/I35</f>
        <v>#DIV/0!</v>
      </c>
      <c r="W35" s="97">
        <f t="shared" si="150"/>
        <v>0.48920641209861099</v>
      </c>
      <c r="X35" s="97" t="e">
        <f t="shared" si="23"/>
        <v>#DIV/0!</v>
      </c>
      <c r="Y35" s="95"/>
      <c r="Z35" s="95"/>
      <c r="AA35" s="95"/>
      <c r="AB35" s="118"/>
      <c r="AC35" s="118">
        <f>19903.04</f>
        <v>19903.04</v>
      </c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8"/>
      <c r="BM35" s="99"/>
      <c r="BN35" s="99"/>
      <c r="BO35" s="99"/>
      <c r="BP35" s="99"/>
    </row>
    <row r="36" spans="1:68" ht="15.75" customHeight="1">
      <c r="A36" s="119"/>
      <c r="B36" s="135" t="s">
        <v>258</v>
      </c>
      <c r="C36" s="100" t="s">
        <v>259</v>
      </c>
      <c r="D36" s="121" t="s">
        <v>260</v>
      </c>
      <c r="E36" s="136"/>
      <c r="F36" s="115"/>
      <c r="G36" s="93" t="e">
        <f t="shared" si="16"/>
        <v>#DIV/0!</v>
      </c>
      <c r="H36" s="93" t="e">
        <f t="shared" si="106"/>
        <v>#DIV/0!</v>
      </c>
      <c r="I36" s="95"/>
      <c r="J36" s="116">
        <v>949.5</v>
      </c>
      <c r="K36" s="116"/>
      <c r="L36" s="117"/>
      <c r="M36" s="96">
        <f t="shared" si="82"/>
        <v>0</v>
      </c>
      <c r="N36" s="96">
        <f t="shared" ref="N36:O36" si="151">Z36+AC36+AF36+AI36+AL36+AO36+AR36+AU36+AX36+BA36+BD36+BG36</f>
        <v>949.5</v>
      </c>
      <c r="O36" s="96">
        <f t="shared" si="151"/>
        <v>0</v>
      </c>
      <c r="P36" s="81">
        <f t="shared" ref="P36:R36" si="152">IF(BI36=0,SUM(Y36+AB36+AE36+AH36+AK36+AN36+AQ36+AT36+AW36+AZ36+BC36+BF36),BI36)</f>
        <v>0</v>
      </c>
      <c r="Q36" s="81">
        <f t="shared" si="152"/>
        <v>949.5</v>
      </c>
      <c r="R36" s="81">
        <f t="shared" si="152"/>
        <v>0</v>
      </c>
      <c r="S36" s="96">
        <f t="shared" ref="S36:T36" si="153">I36-M36</f>
        <v>0</v>
      </c>
      <c r="T36" s="96">
        <f t="shared" si="153"/>
        <v>0</v>
      </c>
      <c r="U36" s="96">
        <f t="shared" si="60"/>
        <v>0</v>
      </c>
      <c r="V36" s="97" t="e">
        <f t="shared" ref="V36:W36" si="154">M36/I36</f>
        <v>#DIV/0!</v>
      </c>
      <c r="W36" s="97">
        <f t="shared" si="154"/>
        <v>1</v>
      </c>
      <c r="X36" s="97" t="e">
        <f t="shared" si="23"/>
        <v>#DIV/0!</v>
      </c>
      <c r="Y36" s="95"/>
      <c r="Z36" s="95"/>
      <c r="AA36" s="95"/>
      <c r="AB36" s="118"/>
      <c r="AC36" s="130">
        <v>949.5</v>
      </c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8"/>
      <c r="BM36" s="99"/>
      <c r="BN36" s="99"/>
      <c r="BO36" s="99"/>
      <c r="BP36" s="99"/>
    </row>
    <row r="37" spans="1:68" ht="15.75" customHeight="1">
      <c r="A37" s="119"/>
      <c r="B37" s="113"/>
      <c r="C37" s="100" t="s">
        <v>261</v>
      </c>
      <c r="D37" s="90" t="s">
        <v>92</v>
      </c>
      <c r="E37" s="91">
        <v>19200</v>
      </c>
      <c r="F37" s="91"/>
      <c r="G37" s="93">
        <f t="shared" si="16"/>
        <v>0</v>
      </c>
      <c r="H37" s="93">
        <f t="shared" si="106"/>
        <v>0</v>
      </c>
      <c r="I37" s="95"/>
      <c r="J37" s="134"/>
      <c r="K37" s="116"/>
      <c r="L37" s="117"/>
      <c r="M37" s="96">
        <f t="shared" si="82"/>
        <v>0</v>
      </c>
      <c r="N37" s="96">
        <f t="shared" ref="N37:O37" si="155">Z37+AC37+AF37+AI37+AL37+AO37+AR37+AU37+AX37+BA37+BD37+BG37</f>
        <v>0</v>
      </c>
      <c r="O37" s="96">
        <f t="shared" si="155"/>
        <v>0</v>
      </c>
      <c r="P37" s="81">
        <f t="shared" ref="P37:R37" si="156">IF(BI37=0,SUM(Y37+AB37+AE37+AH37+AK37+AN37+AQ37+AT37+AW37+AZ37+BC37+BF37),BI37)</f>
        <v>0</v>
      </c>
      <c r="Q37" s="81">
        <f t="shared" si="156"/>
        <v>0</v>
      </c>
      <c r="R37" s="81">
        <f t="shared" si="156"/>
        <v>0</v>
      </c>
      <c r="S37" s="96">
        <f t="shared" ref="S37:T37" si="157">I37-M37</f>
        <v>0</v>
      </c>
      <c r="T37" s="96">
        <f t="shared" si="157"/>
        <v>0</v>
      </c>
      <c r="U37" s="96">
        <f t="shared" si="60"/>
        <v>0</v>
      </c>
      <c r="V37" s="97" t="e">
        <f t="shared" ref="V37:W37" si="158">M37/I37</f>
        <v>#DIV/0!</v>
      </c>
      <c r="W37" s="97" t="e">
        <f t="shared" si="158"/>
        <v>#DIV/0!</v>
      </c>
      <c r="X37" s="97" t="e">
        <f t="shared" si="23"/>
        <v>#DIV/0!</v>
      </c>
      <c r="Y37" s="95"/>
      <c r="Z37" s="95"/>
      <c r="AA37" s="95"/>
      <c r="AB37" s="118"/>
      <c r="AC37" s="118"/>
      <c r="AD37" s="95"/>
      <c r="AE37" s="95"/>
      <c r="AF37" s="95"/>
      <c r="AG37" s="95"/>
      <c r="AH37" s="95"/>
      <c r="AI37" s="95"/>
      <c r="AJ37" s="95"/>
      <c r="AK37" s="128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128"/>
      <c r="BG37" s="95"/>
      <c r="BH37" s="95"/>
      <c r="BI37" s="95"/>
      <c r="BJ37" s="95"/>
      <c r="BK37" s="95"/>
      <c r="BL37" s="98"/>
      <c r="BM37" s="99"/>
      <c r="BN37" s="99"/>
      <c r="BO37" s="99"/>
      <c r="BP37" s="99"/>
    </row>
    <row r="38" spans="1:68" ht="15.75" customHeight="1">
      <c r="A38" s="119"/>
      <c r="B38" s="113"/>
      <c r="C38" s="100" t="s">
        <v>262</v>
      </c>
      <c r="D38" s="90" t="s">
        <v>93</v>
      </c>
      <c r="E38" s="115">
        <v>20000</v>
      </c>
      <c r="F38" s="91"/>
      <c r="G38" s="93">
        <f t="shared" si="16"/>
        <v>0</v>
      </c>
      <c r="H38" s="93">
        <f t="shared" si="106"/>
        <v>0</v>
      </c>
      <c r="I38" s="95"/>
      <c r="J38" s="116"/>
      <c r="K38" s="116"/>
      <c r="L38" s="117"/>
      <c r="M38" s="96">
        <f t="shared" si="82"/>
        <v>0</v>
      </c>
      <c r="N38" s="96">
        <f t="shared" ref="N38:O38" si="159">Z38+AC38+AF38+AI38+AL38+AO38+AR38+AU38+AX38+BA38+BD38+BG38</f>
        <v>0</v>
      </c>
      <c r="O38" s="96">
        <f t="shared" si="159"/>
        <v>0</v>
      </c>
      <c r="P38" s="81">
        <f t="shared" ref="P38:R38" si="160">IF(BI38=0,SUM(Y38+AB38+AE38+AH38+AK38+AN38+AQ38+AT38+AW38+AZ38+BC38+BF38),BI38)</f>
        <v>0</v>
      </c>
      <c r="Q38" s="81">
        <f t="shared" si="160"/>
        <v>0</v>
      </c>
      <c r="R38" s="81">
        <f t="shared" si="160"/>
        <v>0</v>
      </c>
      <c r="S38" s="96">
        <f t="shared" ref="S38:T38" si="161">I38-M38</f>
        <v>0</v>
      </c>
      <c r="T38" s="96">
        <f t="shared" si="161"/>
        <v>0</v>
      </c>
      <c r="U38" s="96">
        <f t="shared" si="60"/>
        <v>0</v>
      </c>
      <c r="V38" s="97" t="e">
        <f t="shared" ref="V38:W38" si="162">M38/I38</f>
        <v>#DIV/0!</v>
      </c>
      <c r="W38" s="97" t="e">
        <f t="shared" si="162"/>
        <v>#DIV/0!</v>
      </c>
      <c r="X38" s="97" t="e">
        <f t="shared" si="23"/>
        <v>#DIV/0!</v>
      </c>
      <c r="Y38" s="95"/>
      <c r="Z38" s="95"/>
      <c r="AA38" s="95"/>
      <c r="AB38" s="118"/>
      <c r="AC38" s="118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8"/>
      <c r="BM38" s="99"/>
      <c r="BN38" s="99"/>
      <c r="BO38" s="99"/>
      <c r="BP38" s="99"/>
    </row>
    <row r="39" spans="1:68" ht="15.75" customHeight="1">
      <c r="A39" s="88"/>
      <c r="B39" s="135" t="s">
        <v>263</v>
      </c>
      <c r="C39" s="100" t="s">
        <v>218</v>
      </c>
      <c r="D39" s="90" t="s">
        <v>493</v>
      </c>
      <c r="E39" s="115">
        <v>2344.5</v>
      </c>
      <c r="F39" s="91"/>
      <c r="G39" s="93">
        <f t="shared" si="16"/>
        <v>0</v>
      </c>
      <c r="H39" s="93">
        <f t="shared" si="106"/>
        <v>0</v>
      </c>
      <c r="I39" s="95"/>
      <c r="J39" s="116">
        <v>1424.02</v>
      </c>
      <c r="K39" s="116"/>
      <c r="L39" s="117"/>
      <c r="M39" s="96">
        <f t="shared" si="82"/>
        <v>0</v>
      </c>
      <c r="N39" s="96">
        <f t="shared" ref="N39:O39" si="163">Z39+AC39+AF39+AI39+AL39+AO39+AR39+AU39+AX39+BA39+BD39+BG39</f>
        <v>0</v>
      </c>
      <c r="O39" s="96">
        <f t="shared" si="163"/>
        <v>0</v>
      </c>
      <c r="P39" s="81">
        <f t="shared" ref="P39:R39" si="164">IF(BI39=0,SUM(Y39+AB39+AE39+AH39+AK39+AN39+AQ39+AT39+AW39+AZ39+BC39+BF39),BI39)</f>
        <v>0</v>
      </c>
      <c r="Q39" s="81">
        <f t="shared" si="164"/>
        <v>0</v>
      </c>
      <c r="R39" s="81">
        <f t="shared" si="164"/>
        <v>0</v>
      </c>
      <c r="S39" s="96">
        <f t="shared" ref="S39:T39" si="165">I39-M39</f>
        <v>0</v>
      </c>
      <c r="T39" s="96">
        <f t="shared" si="165"/>
        <v>1424.02</v>
      </c>
      <c r="U39" s="96">
        <f t="shared" si="60"/>
        <v>0</v>
      </c>
      <c r="V39" s="97" t="e">
        <f t="shared" ref="V39:W39" si="166">M39/I39</f>
        <v>#DIV/0!</v>
      </c>
      <c r="W39" s="97">
        <f t="shared" si="166"/>
        <v>0</v>
      </c>
      <c r="X39" s="97" t="e">
        <f t="shared" si="23"/>
        <v>#DIV/0!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8"/>
      <c r="BM39" s="99"/>
      <c r="BN39" s="99"/>
      <c r="BO39" s="99"/>
      <c r="BP39" s="99"/>
    </row>
    <row r="40" spans="1:68" ht="15.75" customHeight="1">
      <c r="A40" s="88" t="s">
        <v>494</v>
      </c>
      <c r="B40" s="135" t="s">
        <v>265</v>
      </c>
      <c r="C40" s="100" t="s">
        <v>266</v>
      </c>
      <c r="D40" s="90" t="s">
        <v>267</v>
      </c>
      <c r="E40" s="115">
        <v>2000</v>
      </c>
      <c r="F40" s="91"/>
      <c r="G40" s="93">
        <f t="shared" si="16"/>
        <v>1.7454999999999998E-2</v>
      </c>
      <c r="H40" s="93">
        <f t="shared" si="106"/>
        <v>0</v>
      </c>
      <c r="I40" s="95">
        <v>34.909999999999997</v>
      </c>
      <c r="J40" s="116">
        <v>576.45000000000005</v>
      </c>
      <c r="K40" s="116"/>
      <c r="L40" s="117"/>
      <c r="M40" s="96">
        <f t="shared" si="82"/>
        <v>0</v>
      </c>
      <c r="N40" s="96">
        <f t="shared" ref="N40:O40" si="167">Z40+AC40+AF40+AI40+AL40+AO40+AR40+AU40+AX40+BA40+BD40+BG40</f>
        <v>0</v>
      </c>
      <c r="O40" s="96">
        <f t="shared" si="167"/>
        <v>0</v>
      </c>
      <c r="P40" s="81">
        <f t="shared" ref="P40:R40" si="168">IF(BI40=0,SUM(Y40+AB40+AE40+AH40+AK40+AN40+AQ40+AT40+AW40+AZ40+BC40+BF40),BI40)</f>
        <v>0</v>
      </c>
      <c r="Q40" s="81">
        <f t="shared" si="168"/>
        <v>0</v>
      </c>
      <c r="R40" s="81">
        <f t="shared" si="168"/>
        <v>0</v>
      </c>
      <c r="S40" s="96">
        <f t="shared" ref="S40:T40" si="169">I40-M40</f>
        <v>34.909999999999997</v>
      </c>
      <c r="T40" s="96">
        <f t="shared" si="169"/>
        <v>576.45000000000005</v>
      </c>
      <c r="U40" s="96">
        <f t="shared" si="60"/>
        <v>0</v>
      </c>
      <c r="V40" s="97">
        <f t="shared" ref="V40:W40" si="170">M40/I40</f>
        <v>0</v>
      </c>
      <c r="W40" s="97">
        <f t="shared" si="170"/>
        <v>0</v>
      </c>
      <c r="X40" s="97" t="e">
        <f t="shared" si="23"/>
        <v>#DIV/0!</v>
      </c>
      <c r="Y40" s="95"/>
      <c r="Z40" s="95"/>
      <c r="AA40" s="95"/>
      <c r="AB40" s="118"/>
      <c r="AC40" s="118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8"/>
      <c r="BM40" s="99"/>
      <c r="BN40" s="99"/>
      <c r="BO40" s="99"/>
      <c r="BP40" s="99"/>
    </row>
    <row r="41" spans="1:68" ht="15.75" customHeight="1">
      <c r="A41" s="112"/>
      <c r="B41" s="113"/>
      <c r="C41" s="100" t="s">
        <v>268</v>
      </c>
      <c r="D41" s="90" t="s">
        <v>495</v>
      </c>
      <c r="E41" s="115">
        <f>5000+1000</f>
        <v>6000</v>
      </c>
      <c r="F41" s="91"/>
      <c r="G41" s="93">
        <f t="shared" si="16"/>
        <v>0</v>
      </c>
      <c r="H41" s="93">
        <f t="shared" si="106"/>
        <v>0</v>
      </c>
      <c r="I41" s="95"/>
      <c r="J41" s="116"/>
      <c r="K41" s="116"/>
      <c r="L41" s="117"/>
      <c r="M41" s="96">
        <f t="shared" si="82"/>
        <v>0</v>
      </c>
      <c r="N41" s="96">
        <f t="shared" ref="N41:O41" si="171">Z41+AC41+AF41+AI41+AL41+AO41+AR41+AU41+AX41+BA41+BD41+BG41</f>
        <v>0</v>
      </c>
      <c r="O41" s="96">
        <f t="shared" si="171"/>
        <v>0</v>
      </c>
      <c r="P41" s="81">
        <f t="shared" ref="P41:R41" si="172">IF(BI41=0,SUM(Y41+AB41+AE41+AH41+AK41+AN41+AQ41+AT41+AW41+AZ41+BC41+BF41),BI41)</f>
        <v>0</v>
      </c>
      <c r="Q41" s="81">
        <f t="shared" si="172"/>
        <v>0</v>
      </c>
      <c r="R41" s="81">
        <f t="shared" si="172"/>
        <v>0</v>
      </c>
      <c r="S41" s="96">
        <f t="shared" ref="S41:T41" si="173">I41-M41</f>
        <v>0</v>
      </c>
      <c r="T41" s="96">
        <f t="shared" si="173"/>
        <v>0</v>
      </c>
      <c r="U41" s="96">
        <f t="shared" si="60"/>
        <v>0</v>
      </c>
      <c r="V41" s="97" t="e">
        <f t="shared" ref="V41:W41" si="174">M41/I41</f>
        <v>#DIV/0!</v>
      </c>
      <c r="W41" s="97" t="e">
        <f t="shared" si="174"/>
        <v>#DIV/0!</v>
      </c>
      <c r="X41" s="97" t="e">
        <f t="shared" si="23"/>
        <v>#DIV/0!</v>
      </c>
      <c r="Y41" s="95"/>
      <c r="Z41" s="95"/>
      <c r="AA41" s="95"/>
      <c r="AB41" s="118"/>
      <c r="AC41" s="118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8"/>
      <c r="BM41" s="99"/>
      <c r="BN41" s="99"/>
      <c r="BO41" s="99"/>
      <c r="BP41" s="99"/>
    </row>
    <row r="42" spans="1:68" ht="15.75" customHeight="1">
      <c r="A42" s="88" t="s">
        <v>496</v>
      </c>
      <c r="B42" s="135" t="s">
        <v>270</v>
      </c>
      <c r="C42" s="100" t="s">
        <v>271</v>
      </c>
      <c r="D42" s="90" t="s">
        <v>497</v>
      </c>
      <c r="E42" s="115">
        <v>30000</v>
      </c>
      <c r="F42" s="91"/>
      <c r="G42" s="93">
        <f t="shared" si="16"/>
        <v>0.58333333333333337</v>
      </c>
      <c r="H42" s="93">
        <f t="shared" si="106"/>
        <v>0</v>
      </c>
      <c r="I42" s="95">
        <f>17500</f>
        <v>17500</v>
      </c>
      <c r="J42" s="134">
        <v>362.4</v>
      </c>
      <c r="K42" s="116"/>
      <c r="L42" s="117"/>
      <c r="M42" s="96">
        <f t="shared" si="82"/>
        <v>0</v>
      </c>
      <c r="N42" s="96">
        <f t="shared" ref="N42:O42" si="175">Z42+AC42+AF42+AI42+AL42+AO42+AR42+AU42+AX42+BA42+BD42+BG42</f>
        <v>0</v>
      </c>
      <c r="O42" s="96">
        <f t="shared" si="175"/>
        <v>0</v>
      </c>
      <c r="P42" s="81">
        <f t="shared" ref="P42:R42" si="176">IF(BI42=0,SUM(Y42+AB42+AE42+AH42+AK42+AN42+AQ42+AT42+AW42+AZ42+BC42+BF42),BI42)</f>
        <v>0</v>
      </c>
      <c r="Q42" s="81">
        <f t="shared" si="176"/>
        <v>0</v>
      </c>
      <c r="R42" s="81">
        <f t="shared" si="176"/>
        <v>0</v>
      </c>
      <c r="S42" s="96">
        <f t="shared" ref="S42:T42" si="177">I42-M42</f>
        <v>17500</v>
      </c>
      <c r="T42" s="96">
        <f t="shared" si="177"/>
        <v>362.4</v>
      </c>
      <c r="U42" s="96">
        <f t="shared" si="60"/>
        <v>0</v>
      </c>
      <c r="V42" s="97">
        <f t="shared" ref="V42:W42" si="178">M42/I42</f>
        <v>0</v>
      </c>
      <c r="W42" s="97">
        <f t="shared" si="178"/>
        <v>0</v>
      </c>
      <c r="X42" s="97" t="e">
        <f t="shared" si="23"/>
        <v>#DIV/0!</v>
      </c>
      <c r="Y42" s="95"/>
      <c r="Z42" s="95"/>
      <c r="AA42" s="95"/>
      <c r="AB42" s="118"/>
      <c r="AC42" s="118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8"/>
      <c r="BM42" s="99"/>
      <c r="BN42" s="99"/>
      <c r="BO42" s="99"/>
      <c r="BP42" s="99"/>
    </row>
    <row r="43" spans="1:68" ht="15.75" customHeight="1">
      <c r="A43" s="119"/>
      <c r="B43" s="139" t="s">
        <v>273</v>
      </c>
      <c r="C43" s="100" t="s">
        <v>161</v>
      </c>
      <c r="D43" s="90" t="s">
        <v>98</v>
      </c>
      <c r="E43" s="115">
        <v>20000</v>
      </c>
      <c r="F43" s="91"/>
      <c r="G43" s="93">
        <f t="shared" si="16"/>
        <v>0</v>
      </c>
      <c r="H43" s="93">
        <f t="shared" si="106"/>
        <v>0</v>
      </c>
      <c r="I43" s="95"/>
      <c r="J43" s="116">
        <f>1256.9+740+1407.15+678.68+610.54+4654.38+742.72+1006.2+186.96</f>
        <v>11283.53</v>
      </c>
      <c r="K43" s="116"/>
      <c r="L43" s="117"/>
      <c r="M43" s="96">
        <f t="shared" si="82"/>
        <v>0</v>
      </c>
      <c r="N43" s="96">
        <f t="shared" ref="N43:O43" si="179">Z43+AC43+AF43+AI43+AL43+AO43+AR43+AU43+AX43+BA43+BD43+BG43</f>
        <v>427.8</v>
      </c>
      <c r="O43" s="96">
        <f t="shared" si="179"/>
        <v>0</v>
      </c>
      <c r="P43" s="81">
        <f t="shared" ref="P43:R43" si="180">IF(BI43=0,SUM(Y43+AB43+AE43+AH43+AK43+AN43+AQ43+AT43+AW43+AZ43+BC43+BF43),BI43)</f>
        <v>0</v>
      </c>
      <c r="Q43" s="81">
        <f t="shared" si="180"/>
        <v>427.8</v>
      </c>
      <c r="R43" s="81">
        <f t="shared" si="180"/>
        <v>0</v>
      </c>
      <c r="S43" s="96">
        <f t="shared" ref="S43:T43" si="181">I43-M43</f>
        <v>0</v>
      </c>
      <c r="T43" s="96">
        <f t="shared" si="181"/>
        <v>10855.730000000001</v>
      </c>
      <c r="U43" s="96">
        <f t="shared" si="60"/>
        <v>0</v>
      </c>
      <c r="V43" s="97" t="e">
        <f t="shared" ref="V43:W43" si="182">M43/I43</f>
        <v>#DIV/0!</v>
      </c>
      <c r="W43" s="97">
        <f t="shared" si="182"/>
        <v>3.791366708822505E-2</v>
      </c>
      <c r="X43" s="97" t="e">
        <f t="shared" si="23"/>
        <v>#DIV/0!</v>
      </c>
      <c r="Y43" s="95"/>
      <c r="Z43" s="95"/>
      <c r="AA43" s="95"/>
      <c r="AB43" s="118"/>
      <c r="AC43" s="118">
        <f>427.8</f>
        <v>427.8</v>
      </c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8"/>
      <c r="BM43" s="99"/>
      <c r="BN43" s="99"/>
      <c r="BO43" s="99"/>
      <c r="BP43" s="99"/>
    </row>
    <row r="44" spans="1:68" ht="15.75" customHeight="1">
      <c r="A44" s="119" t="s">
        <v>498</v>
      </c>
      <c r="B44" s="140" t="s">
        <v>499</v>
      </c>
      <c r="C44" s="100" t="s">
        <v>271</v>
      </c>
      <c r="D44" s="90" t="s">
        <v>99</v>
      </c>
      <c r="E44" s="115">
        <v>60000</v>
      </c>
      <c r="F44" s="92">
        <v>50000</v>
      </c>
      <c r="G44" s="93">
        <f t="shared" si="16"/>
        <v>8.4346666666666667E-2</v>
      </c>
      <c r="H44" s="93">
        <f t="shared" si="106"/>
        <v>0</v>
      </c>
      <c r="I44" s="141">
        <f>1890+2443+727.8</f>
        <v>5060.8</v>
      </c>
      <c r="J44" s="116">
        <f>4740+413+1266+3806.39</f>
        <v>10225.39</v>
      </c>
      <c r="K44" s="116"/>
      <c r="L44" s="117"/>
      <c r="M44" s="96">
        <f t="shared" si="82"/>
        <v>0</v>
      </c>
      <c r="N44" s="96">
        <f t="shared" ref="N44:O44" si="183">Z44+AC44+AF44+AI44+AL44+AO44+AR44+AU44+AX44+BA44+BD44+BG44</f>
        <v>4740</v>
      </c>
      <c r="O44" s="96">
        <f t="shared" si="183"/>
        <v>0</v>
      </c>
      <c r="P44" s="81">
        <f t="shared" ref="P44:R44" si="184">IF(BI44=0,SUM(Y44+AB44+AE44+AH44+AK44+AN44+AQ44+AT44+AW44+AZ44+BC44+BF44),BI44)</f>
        <v>0</v>
      </c>
      <c r="Q44" s="81">
        <f t="shared" si="184"/>
        <v>4740</v>
      </c>
      <c r="R44" s="81">
        <f t="shared" si="184"/>
        <v>0</v>
      </c>
      <c r="S44" s="96">
        <f t="shared" ref="S44:T44" si="185">I44-M44</f>
        <v>5060.8</v>
      </c>
      <c r="T44" s="96">
        <f t="shared" si="185"/>
        <v>5485.3899999999994</v>
      </c>
      <c r="U44" s="96">
        <f t="shared" si="60"/>
        <v>0</v>
      </c>
      <c r="V44" s="97">
        <f t="shared" ref="V44:W44" si="186">M44/I44</f>
        <v>0</v>
      </c>
      <c r="W44" s="97">
        <f t="shared" si="186"/>
        <v>0.46355200143955394</v>
      </c>
      <c r="X44" s="97" t="e">
        <f t="shared" si="23"/>
        <v>#DIV/0!</v>
      </c>
      <c r="Y44" s="128"/>
      <c r="Z44" s="102">
        <v>4740</v>
      </c>
      <c r="AA44" s="128"/>
      <c r="AB44" s="118"/>
      <c r="AC44" s="11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98"/>
      <c r="BM44" s="99"/>
      <c r="BN44" s="99"/>
      <c r="BO44" s="99"/>
      <c r="BP44" s="99"/>
    </row>
    <row r="45" spans="1:68" ht="15.75" customHeight="1">
      <c r="A45" s="110"/>
      <c r="B45" s="135"/>
      <c r="C45" s="100" t="s">
        <v>275</v>
      </c>
      <c r="D45" s="90" t="s">
        <v>276</v>
      </c>
      <c r="E45" s="115">
        <v>13000</v>
      </c>
      <c r="F45" s="91"/>
      <c r="G45" s="93">
        <f t="shared" si="16"/>
        <v>0</v>
      </c>
      <c r="H45" s="93">
        <f t="shared" si="106"/>
        <v>0</v>
      </c>
      <c r="I45" s="95"/>
      <c r="J45" s="116"/>
      <c r="K45" s="116"/>
      <c r="L45" s="117"/>
      <c r="M45" s="96">
        <f t="shared" si="82"/>
        <v>0</v>
      </c>
      <c r="N45" s="96">
        <f>AC45+AF45+AI45+AL45+AO45+AR45+AU45+AX45+BA45+BD45+BG45</f>
        <v>0</v>
      </c>
      <c r="O45" s="96">
        <f>AA45+AD45+AG45+AJ45+AM45+AP45+AS45+AV45+AY45+BB45+BE45+BH45</f>
        <v>0</v>
      </c>
      <c r="P45" s="81">
        <f t="shared" ref="P45:R45" si="187">IF(BI45=0,SUM(Y45+AB45+AE45+AH45+AK45+AN45+AQ45+AT45+AW45+AZ45+BC45+BF45),BI45)</f>
        <v>0</v>
      </c>
      <c r="Q45" s="81">
        <f t="shared" si="187"/>
        <v>0</v>
      </c>
      <c r="R45" s="81">
        <f t="shared" si="187"/>
        <v>0</v>
      </c>
      <c r="S45" s="96">
        <f t="shared" ref="S45:T45" si="188">I45-M45</f>
        <v>0</v>
      </c>
      <c r="T45" s="96">
        <f t="shared" si="188"/>
        <v>0</v>
      </c>
      <c r="U45" s="96">
        <f t="shared" si="60"/>
        <v>0</v>
      </c>
      <c r="V45" s="97" t="e">
        <f t="shared" ref="V45:W45" si="189">M45/I45</f>
        <v>#DIV/0!</v>
      </c>
      <c r="W45" s="97" t="e">
        <f t="shared" si="189"/>
        <v>#DIV/0!</v>
      </c>
      <c r="X45" s="97" t="e">
        <f t="shared" si="23"/>
        <v>#DIV/0!</v>
      </c>
      <c r="Y45" s="128"/>
      <c r="Z45" s="125"/>
      <c r="AA45" s="128"/>
      <c r="AB45" s="118"/>
      <c r="AC45" s="11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98"/>
      <c r="BM45" s="99"/>
      <c r="BN45" s="99"/>
      <c r="BO45" s="99"/>
      <c r="BP45" s="99"/>
    </row>
    <row r="46" spans="1:68" ht="15.75" customHeight="1">
      <c r="A46" s="110"/>
      <c r="B46" s="135" t="s">
        <v>277</v>
      </c>
      <c r="C46" s="100" t="s">
        <v>278</v>
      </c>
      <c r="D46" s="121" t="s">
        <v>500</v>
      </c>
      <c r="E46" s="115"/>
      <c r="F46" s="92"/>
      <c r="G46" s="93" t="e">
        <f t="shared" si="16"/>
        <v>#DIV/0!</v>
      </c>
      <c r="H46" s="93" t="e">
        <f t="shared" si="106"/>
        <v>#DIV/0!</v>
      </c>
      <c r="I46" s="95"/>
      <c r="J46" s="116">
        <v>22098.39</v>
      </c>
      <c r="K46" s="116"/>
      <c r="L46" s="117"/>
      <c r="M46" s="96">
        <f t="shared" si="82"/>
        <v>0</v>
      </c>
      <c r="N46" s="96">
        <f t="shared" ref="N46:O46" si="190">Z46+AC46+AF46+AI46+AL46+AO46+AR46+AU46+AX46+BA46+BD46+BG46</f>
        <v>0</v>
      </c>
      <c r="O46" s="96">
        <f t="shared" si="190"/>
        <v>0</v>
      </c>
      <c r="P46" s="81">
        <f t="shared" ref="P46:R46" si="191">IF(BI46=0,SUM(Y46+AB46+AE46+AH46+AK46+AN46+AQ46+AT46+AW46+AZ46+BC46+BF46),BI46)</f>
        <v>0</v>
      </c>
      <c r="Q46" s="81">
        <f t="shared" si="191"/>
        <v>0</v>
      </c>
      <c r="R46" s="81">
        <f t="shared" si="191"/>
        <v>0</v>
      </c>
      <c r="S46" s="96">
        <f t="shared" ref="S46:T46" si="192">I46-M46</f>
        <v>0</v>
      </c>
      <c r="T46" s="96">
        <f t="shared" si="192"/>
        <v>22098.39</v>
      </c>
      <c r="U46" s="96">
        <f t="shared" si="60"/>
        <v>0</v>
      </c>
      <c r="V46" s="97" t="e">
        <f t="shared" ref="V46:W46" si="193">M46/I46</f>
        <v>#DIV/0!</v>
      </c>
      <c r="W46" s="97">
        <f t="shared" si="193"/>
        <v>0</v>
      </c>
      <c r="X46" s="97" t="e">
        <f t="shared" si="23"/>
        <v>#DIV/0!</v>
      </c>
      <c r="Y46" s="128"/>
      <c r="Z46" s="95"/>
      <c r="AA46" s="128"/>
      <c r="AB46" s="118"/>
      <c r="AC46" s="11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98"/>
      <c r="BM46" s="99"/>
      <c r="BN46" s="99"/>
      <c r="BO46" s="99"/>
      <c r="BP46" s="99"/>
    </row>
    <row r="47" spans="1:68" ht="15.75" customHeight="1">
      <c r="A47" s="110"/>
      <c r="B47" s="142" t="s">
        <v>501</v>
      </c>
      <c r="C47" s="100" t="s">
        <v>278</v>
      </c>
      <c r="D47" s="90" t="s">
        <v>502</v>
      </c>
      <c r="E47" s="115"/>
      <c r="F47" s="91"/>
      <c r="G47" s="93" t="e">
        <f t="shared" si="16"/>
        <v>#DIV/0!</v>
      </c>
      <c r="H47" s="93" t="e">
        <f t="shared" si="106"/>
        <v>#DIV/0!</v>
      </c>
      <c r="I47" s="95"/>
      <c r="J47" s="116">
        <f>50068.66+42203.34</f>
        <v>92272</v>
      </c>
      <c r="K47" s="116"/>
      <c r="L47" s="95"/>
      <c r="M47" s="96">
        <f t="shared" si="82"/>
        <v>0</v>
      </c>
      <c r="N47" s="96">
        <f t="shared" ref="N47:O47" si="194">Z47+AC47+AF47+AI47+AL47+AO47+AR47+AU47+AX47+BA47+BD47+BG47</f>
        <v>49298.9</v>
      </c>
      <c r="O47" s="96">
        <f t="shared" si="194"/>
        <v>0</v>
      </c>
      <c r="P47" s="81">
        <f t="shared" ref="P47:R47" si="195">IF(BI47=0,SUM(Y47+AB47+AE47+AH47+AK47+AN47+AQ47+AT47+AW47+AZ47+BC47+BF47),BI47)</f>
        <v>0</v>
      </c>
      <c r="Q47" s="81">
        <f t="shared" si="195"/>
        <v>49298.9</v>
      </c>
      <c r="R47" s="81">
        <f t="shared" si="195"/>
        <v>0</v>
      </c>
      <c r="S47" s="96">
        <f t="shared" ref="S47:T47" si="196">I47-M47</f>
        <v>0</v>
      </c>
      <c r="T47" s="96">
        <f t="shared" si="196"/>
        <v>42973.1</v>
      </c>
      <c r="U47" s="96">
        <f t="shared" si="60"/>
        <v>0</v>
      </c>
      <c r="V47" s="97" t="e">
        <f t="shared" ref="V47:W47" si="197">M47/I47</f>
        <v>#DIV/0!</v>
      </c>
      <c r="W47" s="97">
        <f t="shared" si="197"/>
        <v>0.5342780041616092</v>
      </c>
      <c r="X47" s="97" t="e">
        <f t="shared" si="23"/>
        <v>#DIV/0!</v>
      </c>
      <c r="Y47" s="128"/>
      <c r="Z47" s="102">
        <v>49298.9</v>
      </c>
      <c r="AA47" s="128"/>
      <c r="AB47" s="118"/>
      <c r="AC47" s="11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98"/>
      <c r="BM47" s="99"/>
      <c r="BN47" s="99"/>
      <c r="BO47" s="99"/>
      <c r="BP47" s="99"/>
    </row>
    <row r="48" spans="1:68" ht="15.75" customHeight="1">
      <c r="A48" s="110"/>
      <c r="B48" s="135" t="s">
        <v>282</v>
      </c>
      <c r="C48" s="100" t="s">
        <v>278</v>
      </c>
      <c r="D48" s="90" t="s">
        <v>503</v>
      </c>
      <c r="E48" s="115"/>
      <c r="F48" s="91"/>
      <c r="G48" s="93" t="e">
        <f t="shared" si="16"/>
        <v>#DIV/0!</v>
      </c>
      <c r="H48" s="93" t="e">
        <f t="shared" si="106"/>
        <v>#DIV/0!</v>
      </c>
      <c r="I48" s="95"/>
      <c r="J48" s="116">
        <v>6782.31</v>
      </c>
      <c r="K48" s="116"/>
      <c r="L48" s="95"/>
      <c r="M48" s="96">
        <f t="shared" si="82"/>
        <v>0</v>
      </c>
      <c r="N48" s="96">
        <f t="shared" ref="N48:O48" si="198">Z48+AC48+AF48+AI48+AL48+AO48+AR48+AU48+AX48+BA48+BD48+BG48</f>
        <v>0</v>
      </c>
      <c r="O48" s="96">
        <f t="shared" si="198"/>
        <v>0</v>
      </c>
      <c r="P48" s="81">
        <f t="shared" ref="P48:R48" si="199">IF(BI48=0,SUM(Y48+AB48+AE48+AH48+AK48+AN48+AQ48+AT48+AW48+AZ48+BC48+BF48),BI48)</f>
        <v>0</v>
      </c>
      <c r="Q48" s="81">
        <f t="shared" si="199"/>
        <v>0</v>
      </c>
      <c r="R48" s="81">
        <f t="shared" si="199"/>
        <v>0</v>
      </c>
      <c r="S48" s="96">
        <f t="shared" ref="S48:T48" si="200">I48-M48</f>
        <v>0</v>
      </c>
      <c r="T48" s="96">
        <f t="shared" si="200"/>
        <v>6782.31</v>
      </c>
      <c r="U48" s="96">
        <f t="shared" si="60"/>
        <v>0</v>
      </c>
      <c r="V48" s="97" t="e">
        <f t="shared" ref="V48:W48" si="201">M48/I48</f>
        <v>#DIV/0!</v>
      </c>
      <c r="W48" s="97">
        <f t="shared" si="201"/>
        <v>0</v>
      </c>
      <c r="X48" s="97" t="e">
        <f t="shared" si="23"/>
        <v>#DIV/0!</v>
      </c>
      <c r="Y48" s="128"/>
      <c r="Z48" s="95"/>
      <c r="AA48" s="128"/>
      <c r="AB48" s="118"/>
      <c r="AC48" s="11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98"/>
      <c r="BM48" s="99"/>
      <c r="BN48" s="99"/>
      <c r="BO48" s="99"/>
      <c r="BP48" s="99"/>
    </row>
    <row r="49" spans="1:68" ht="15.75" customHeight="1">
      <c r="A49" s="110"/>
      <c r="B49" s="139" t="s">
        <v>284</v>
      </c>
      <c r="C49" s="100" t="s">
        <v>242</v>
      </c>
      <c r="D49" s="90" t="s">
        <v>504</v>
      </c>
      <c r="E49" s="115"/>
      <c r="F49" s="91"/>
      <c r="G49" s="93" t="e">
        <f t="shared" si="16"/>
        <v>#DIV/0!</v>
      </c>
      <c r="H49" s="93" t="e">
        <f t="shared" si="106"/>
        <v>#DIV/0!</v>
      </c>
      <c r="I49" s="132"/>
      <c r="J49" s="116">
        <f>51880+30383</f>
        <v>82263</v>
      </c>
      <c r="K49" s="116"/>
      <c r="L49" s="95"/>
      <c r="M49" s="96">
        <f t="shared" si="82"/>
        <v>0</v>
      </c>
      <c r="N49" s="96">
        <f t="shared" ref="N49:O49" si="202">Z49+AC49+AF49+AI49+AL49+AO49+AR49+AU49+AX49+BA49+BD49+BG49</f>
        <v>43160</v>
      </c>
      <c r="O49" s="96">
        <f t="shared" si="202"/>
        <v>0</v>
      </c>
      <c r="P49" s="81">
        <f t="shared" ref="P49:R49" si="203">IF(BI49=0,SUM(Y49+AB49+AE49+AH49+AK49+AN49+AQ49+AT49+AW49+AZ49+BC49+BF49),BI49)</f>
        <v>0</v>
      </c>
      <c r="Q49" s="81">
        <f t="shared" si="203"/>
        <v>43160</v>
      </c>
      <c r="R49" s="81">
        <f t="shared" si="203"/>
        <v>0</v>
      </c>
      <c r="S49" s="96">
        <f t="shared" ref="S49:T49" si="204">I49-M49</f>
        <v>0</v>
      </c>
      <c r="T49" s="96">
        <f t="shared" si="204"/>
        <v>39103</v>
      </c>
      <c r="U49" s="96">
        <f t="shared" si="60"/>
        <v>0</v>
      </c>
      <c r="V49" s="97" t="e">
        <f t="shared" ref="V49:W49" si="205">M49/I49</f>
        <v>#DIV/0!</v>
      </c>
      <c r="W49" s="97">
        <f t="shared" si="205"/>
        <v>0.52465871655543805</v>
      </c>
      <c r="X49" s="97" t="e">
        <f t="shared" si="23"/>
        <v>#DIV/0!</v>
      </c>
      <c r="Y49" s="128"/>
      <c r="Z49" s="95"/>
      <c r="AA49" s="128"/>
      <c r="AB49" s="118"/>
      <c r="AC49" s="118">
        <f>11880+31280</f>
        <v>43160</v>
      </c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98"/>
      <c r="BM49" s="99"/>
      <c r="BN49" s="99"/>
      <c r="BO49" s="99"/>
      <c r="BP49" s="99"/>
    </row>
    <row r="50" spans="1:68" ht="15.75" customHeight="1">
      <c r="A50" s="110"/>
      <c r="B50" s="139" t="s">
        <v>286</v>
      </c>
      <c r="C50" s="100" t="s">
        <v>278</v>
      </c>
      <c r="D50" s="143" t="s">
        <v>505</v>
      </c>
      <c r="E50" s="115"/>
      <c r="F50" s="91"/>
      <c r="G50" s="93" t="e">
        <f t="shared" si="16"/>
        <v>#DIV/0!</v>
      </c>
      <c r="H50" s="93" t="e">
        <f t="shared" si="106"/>
        <v>#DIV/0!</v>
      </c>
      <c r="I50" s="132"/>
      <c r="J50" s="116">
        <f>572638.78+46434.84</f>
        <v>619073.62</v>
      </c>
      <c r="K50" s="116"/>
      <c r="L50" s="117"/>
      <c r="M50" s="96">
        <f t="shared" si="82"/>
        <v>0</v>
      </c>
      <c r="N50" s="96">
        <f t="shared" ref="N50:O50" si="206">Z50+AC50+AF50+AI50+AL50+AO50+AR50+AU50+AX50+BA50+BD50+BG50</f>
        <v>0</v>
      </c>
      <c r="O50" s="96">
        <f t="shared" si="206"/>
        <v>0</v>
      </c>
      <c r="P50" s="81">
        <f t="shared" ref="P50:R50" si="207">IF(BI50=0,SUM(Y50+AB50+AE50+AH50+AK50+AN50+AQ50+AT50+AW50+AZ50+BC50+BF50),BI50)</f>
        <v>0</v>
      </c>
      <c r="Q50" s="81">
        <f t="shared" si="207"/>
        <v>0</v>
      </c>
      <c r="R50" s="81">
        <f t="shared" si="207"/>
        <v>0</v>
      </c>
      <c r="S50" s="96">
        <f t="shared" ref="S50:T50" si="208">I50-M50</f>
        <v>0</v>
      </c>
      <c r="T50" s="96">
        <f t="shared" si="208"/>
        <v>619073.62</v>
      </c>
      <c r="U50" s="96">
        <f t="shared" si="60"/>
        <v>0</v>
      </c>
      <c r="V50" s="97" t="e">
        <f t="shared" ref="V50:W50" si="209">M50/I50</f>
        <v>#DIV/0!</v>
      </c>
      <c r="W50" s="97">
        <f t="shared" si="209"/>
        <v>0</v>
      </c>
      <c r="X50" s="97" t="e">
        <f t="shared" si="23"/>
        <v>#DIV/0!</v>
      </c>
      <c r="Y50" s="128"/>
      <c r="Z50" s="95"/>
      <c r="AA50" s="128"/>
      <c r="AB50" s="118"/>
      <c r="AC50" s="11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98"/>
      <c r="BM50" s="99"/>
      <c r="BN50" s="99"/>
      <c r="BO50" s="99"/>
      <c r="BP50" s="99"/>
    </row>
    <row r="51" spans="1:68" ht="15.75" customHeight="1">
      <c r="A51" s="110"/>
      <c r="B51" s="139" t="s">
        <v>506</v>
      </c>
      <c r="C51" s="100" t="s">
        <v>165</v>
      </c>
      <c r="D51" s="90" t="s">
        <v>289</v>
      </c>
      <c r="E51" s="115"/>
      <c r="F51" s="91"/>
      <c r="G51" s="93" t="e">
        <f t="shared" si="16"/>
        <v>#DIV/0!</v>
      </c>
      <c r="H51" s="93" t="e">
        <f t="shared" si="106"/>
        <v>#DIV/0!</v>
      </c>
      <c r="I51" s="132"/>
      <c r="J51" s="116">
        <f>5855+6447</f>
        <v>12302</v>
      </c>
      <c r="K51" s="116"/>
      <c r="L51" s="95"/>
      <c r="M51" s="96">
        <f t="shared" si="82"/>
        <v>0</v>
      </c>
      <c r="N51" s="96">
        <f t="shared" ref="N51:O51" si="210">Z51+AC51+AF51+AI51+AL51+AO51+AR51+AU51+AX51+BA51+BD51+BG51</f>
        <v>12302</v>
      </c>
      <c r="O51" s="96">
        <f t="shared" si="210"/>
        <v>0</v>
      </c>
      <c r="P51" s="81">
        <f t="shared" ref="P51:R51" si="211">IF(BI51=0,SUM(Y51+AB51+AE51+AH51+AK51+AN51+AQ51+AT51+AW51+AZ51+BC51+BF51),BI51)</f>
        <v>0</v>
      </c>
      <c r="Q51" s="81">
        <f t="shared" si="211"/>
        <v>12302</v>
      </c>
      <c r="R51" s="81">
        <f t="shared" si="211"/>
        <v>0</v>
      </c>
      <c r="S51" s="96">
        <f t="shared" ref="S51:T51" si="212">I51-M51</f>
        <v>0</v>
      </c>
      <c r="T51" s="96">
        <f t="shared" si="212"/>
        <v>0</v>
      </c>
      <c r="U51" s="96">
        <f t="shared" si="60"/>
        <v>0</v>
      </c>
      <c r="V51" s="97" t="e">
        <f t="shared" ref="V51:W51" si="213">M51/I51</f>
        <v>#DIV/0!</v>
      </c>
      <c r="W51" s="97">
        <f t="shared" si="213"/>
        <v>1</v>
      </c>
      <c r="X51" s="97" t="e">
        <f t="shared" si="23"/>
        <v>#DIV/0!</v>
      </c>
      <c r="Y51" s="128"/>
      <c r="Z51" s="102">
        <v>5855</v>
      </c>
      <c r="AA51" s="128"/>
      <c r="AB51" s="118"/>
      <c r="AC51" s="118">
        <f>6447</f>
        <v>6447</v>
      </c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98"/>
      <c r="BM51" s="99"/>
      <c r="BN51" s="99"/>
      <c r="BO51" s="99"/>
      <c r="BP51" s="99"/>
    </row>
    <row r="52" spans="1:68" ht="15.75" customHeight="1">
      <c r="A52" s="110"/>
      <c r="B52" s="139" t="s">
        <v>507</v>
      </c>
      <c r="C52" s="100" t="s">
        <v>165</v>
      </c>
      <c r="D52" s="90" t="s">
        <v>508</v>
      </c>
      <c r="E52" s="115"/>
      <c r="F52" s="91"/>
      <c r="G52" s="93" t="e">
        <f t="shared" si="16"/>
        <v>#DIV/0!</v>
      </c>
      <c r="H52" s="93" t="e">
        <f t="shared" si="106"/>
        <v>#DIV/0!</v>
      </c>
      <c r="I52" s="132"/>
      <c r="J52" s="116">
        <f>2874.45+8500+15300+2420</f>
        <v>29094.45</v>
      </c>
      <c r="K52" s="116"/>
      <c r="L52" s="144"/>
      <c r="M52" s="96">
        <f t="shared" si="82"/>
        <v>0</v>
      </c>
      <c r="N52" s="96">
        <f t="shared" ref="N52:O52" si="214">Z52+AC52+AF52+AI52+AL52+AO52+AR52+AU52+AX52+BA52+BD52+BG52</f>
        <v>26220</v>
      </c>
      <c r="O52" s="96">
        <f t="shared" si="214"/>
        <v>0</v>
      </c>
      <c r="P52" s="81">
        <f t="shared" ref="P52:R52" si="215">IF(BI52=0,SUM(Y52+AB52+AE52+AH52+AK52+AN52+AQ52+AT52+AW52+AZ52+BC52+BF52),BI52)</f>
        <v>0</v>
      </c>
      <c r="Q52" s="81">
        <f t="shared" si="215"/>
        <v>26220</v>
      </c>
      <c r="R52" s="81">
        <f t="shared" si="215"/>
        <v>0</v>
      </c>
      <c r="S52" s="96">
        <f t="shared" ref="S52:T52" si="216">I52-M52</f>
        <v>0</v>
      </c>
      <c r="T52" s="96">
        <f t="shared" si="216"/>
        <v>2874.4500000000007</v>
      </c>
      <c r="U52" s="96">
        <f t="shared" si="60"/>
        <v>0</v>
      </c>
      <c r="V52" s="97" t="e">
        <f t="shared" ref="V52:W52" si="217">M52/I52</f>
        <v>#DIV/0!</v>
      </c>
      <c r="W52" s="97">
        <f t="shared" si="217"/>
        <v>0.90120280672086939</v>
      </c>
      <c r="X52" s="97" t="e">
        <f t="shared" si="23"/>
        <v>#DIV/0!</v>
      </c>
      <c r="Y52" s="128"/>
      <c r="Z52" s="102">
        <f>2420+15300</f>
        <v>17720</v>
      </c>
      <c r="AA52" s="128"/>
      <c r="AB52" s="118"/>
      <c r="AC52" s="118">
        <f>8500</f>
        <v>8500</v>
      </c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98"/>
      <c r="BM52" s="99"/>
      <c r="BN52" s="99"/>
      <c r="BO52" s="99"/>
      <c r="BP52" s="99"/>
    </row>
    <row r="53" spans="1:68" ht="15.75" customHeight="1">
      <c r="A53" s="110"/>
      <c r="B53" s="135"/>
      <c r="C53" s="100" t="s">
        <v>292</v>
      </c>
      <c r="D53" s="121" t="s">
        <v>104</v>
      </c>
      <c r="E53" s="91">
        <v>0</v>
      </c>
      <c r="F53" s="92">
        <v>10000</v>
      </c>
      <c r="G53" s="93" t="e">
        <f t="shared" si="16"/>
        <v>#DIV/0!</v>
      </c>
      <c r="H53" s="93" t="e">
        <f t="shared" si="106"/>
        <v>#DIV/0!</v>
      </c>
      <c r="I53" s="132"/>
      <c r="J53" s="116"/>
      <c r="K53" s="116"/>
      <c r="L53" s="144"/>
      <c r="M53" s="96">
        <f t="shared" si="82"/>
        <v>0</v>
      </c>
      <c r="N53" s="96">
        <f t="shared" ref="N53:O53" si="218">Z53+AC53+AF53+AI53+AL53+AO53+AR53+AU53+AX53+BA53+BD53+BG53</f>
        <v>0</v>
      </c>
      <c r="O53" s="96">
        <f t="shared" si="218"/>
        <v>0</v>
      </c>
      <c r="P53" s="81">
        <f t="shared" ref="P53:R53" si="219">IF(BI53=0,SUM(Y53+AB53+AE53+AH53+AK53+AN53+AQ53+AT53+AW53+AZ53+BC53+BF53),BI53)</f>
        <v>0</v>
      </c>
      <c r="Q53" s="81">
        <f t="shared" si="219"/>
        <v>0</v>
      </c>
      <c r="R53" s="81">
        <f t="shared" si="219"/>
        <v>0</v>
      </c>
      <c r="S53" s="96">
        <f t="shared" ref="S53:T53" si="220">I53-M53</f>
        <v>0</v>
      </c>
      <c r="T53" s="96">
        <f t="shared" si="220"/>
        <v>0</v>
      </c>
      <c r="U53" s="96">
        <f t="shared" si="60"/>
        <v>0</v>
      </c>
      <c r="V53" s="97" t="e">
        <f t="shared" ref="V53:W53" si="221">M53/I53</f>
        <v>#DIV/0!</v>
      </c>
      <c r="W53" s="97" t="e">
        <f t="shared" si="221"/>
        <v>#DIV/0!</v>
      </c>
      <c r="X53" s="97" t="e">
        <f t="shared" si="23"/>
        <v>#DIV/0!</v>
      </c>
      <c r="Y53" s="128"/>
      <c r="Z53" s="95"/>
      <c r="AA53" s="128"/>
      <c r="AB53" s="118"/>
      <c r="AC53" s="11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98"/>
      <c r="BM53" s="99"/>
      <c r="BN53" s="99"/>
      <c r="BO53" s="99"/>
      <c r="BP53" s="99"/>
    </row>
    <row r="54" spans="1:68" ht="15.75" customHeight="1">
      <c r="A54" s="110"/>
      <c r="B54" s="135"/>
      <c r="C54" s="100" t="s">
        <v>293</v>
      </c>
      <c r="D54" s="121" t="s">
        <v>105</v>
      </c>
      <c r="E54" s="91">
        <v>0</v>
      </c>
      <c r="F54" s="92">
        <v>160000</v>
      </c>
      <c r="G54" s="93" t="e">
        <f t="shared" si="16"/>
        <v>#DIV/0!</v>
      </c>
      <c r="H54" s="93" t="e">
        <f t="shared" si="106"/>
        <v>#DIV/0!</v>
      </c>
      <c r="I54" s="132"/>
      <c r="J54" s="116"/>
      <c r="K54" s="116"/>
      <c r="L54" s="144"/>
      <c r="M54" s="96">
        <f t="shared" si="82"/>
        <v>0</v>
      </c>
      <c r="N54" s="96">
        <f t="shared" ref="N54:O54" si="222">Z54+AC54+AF54+AI54+AL54+AO54+AR54+AU54+AX54+BA54+BD54+BG54</f>
        <v>0</v>
      </c>
      <c r="O54" s="96">
        <f t="shared" si="222"/>
        <v>0</v>
      </c>
      <c r="P54" s="81">
        <f t="shared" ref="P54:R54" si="223">IF(BI54=0,SUM(Y54+AB54+AE54+AH54+AK54+AN54+AQ54+AT54+AW54+AZ54+BC54+BF54),BI54)</f>
        <v>0</v>
      </c>
      <c r="Q54" s="81">
        <f t="shared" si="223"/>
        <v>0</v>
      </c>
      <c r="R54" s="81">
        <f t="shared" si="223"/>
        <v>0</v>
      </c>
      <c r="S54" s="96">
        <f t="shared" ref="S54:T54" si="224">I54-M54</f>
        <v>0</v>
      </c>
      <c r="T54" s="96">
        <f t="shared" si="224"/>
        <v>0</v>
      </c>
      <c r="U54" s="96">
        <f t="shared" si="60"/>
        <v>0</v>
      </c>
      <c r="V54" s="97" t="e">
        <f t="shared" ref="V54:W54" si="225">M54/I54</f>
        <v>#DIV/0!</v>
      </c>
      <c r="W54" s="97" t="e">
        <f t="shared" si="225"/>
        <v>#DIV/0!</v>
      </c>
      <c r="X54" s="97" t="e">
        <f t="shared" si="23"/>
        <v>#DIV/0!</v>
      </c>
      <c r="Y54" s="128"/>
      <c r="Z54" s="95"/>
      <c r="AA54" s="128"/>
      <c r="AB54" s="118"/>
      <c r="AC54" s="11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98"/>
      <c r="BM54" s="99"/>
      <c r="BN54" s="99"/>
      <c r="BO54" s="99"/>
      <c r="BP54" s="99"/>
    </row>
    <row r="55" spans="1:68" ht="15.75" customHeight="1">
      <c r="A55" s="88"/>
      <c r="B55" s="113"/>
      <c r="C55" s="100" t="s">
        <v>294</v>
      </c>
      <c r="D55" s="121" t="s">
        <v>106</v>
      </c>
      <c r="E55" s="115"/>
      <c r="F55" s="92">
        <v>50000</v>
      </c>
      <c r="G55" s="93" t="e">
        <f t="shared" si="16"/>
        <v>#DIV/0!</v>
      </c>
      <c r="H55" s="93">
        <f t="shared" ref="H55:H60" si="226">M55/F55</f>
        <v>0</v>
      </c>
      <c r="I55" s="95"/>
      <c r="J55" s="116"/>
      <c r="K55" s="116"/>
      <c r="L55" s="117"/>
      <c r="M55" s="96">
        <f t="shared" si="82"/>
        <v>0</v>
      </c>
      <c r="N55" s="96">
        <f t="shared" ref="N55:O55" si="227">Z55+AC55+AF55+AI55+AL55+AO55+AR55+AU55+AX55+BA55+BD55+BG55</f>
        <v>0</v>
      </c>
      <c r="O55" s="96">
        <f t="shared" si="227"/>
        <v>0</v>
      </c>
      <c r="P55" s="81">
        <f t="shared" ref="P55:R55" si="228">IF(BI55=0,SUM(Y55+AB55+AE55+AH55+AK55+AN55+AQ55+AT55+AW55+AZ55+BC55+BF55),BI55)</f>
        <v>0</v>
      </c>
      <c r="Q55" s="81">
        <f t="shared" si="228"/>
        <v>0</v>
      </c>
      <c r="R55" s="81">
        <f t="shared" si="228"/>
        <v>0</v>
      </c>
      <c r="S55" s="96">
        <f t="shared" ref="S55:T55" si="229">I55-M55</f>
        <v>0</v>
      </c>
      <c r="T55" s="96">
        <f t="shared" si="229"/>
        <v>0</v>
      </c>
      <c r="U55" s="96">
        <f t="shared" si="60"/>
        <v>0</v>
      </c>
      <c r="V55" s="97" t="e">
        <f t="shared" ref="V55:W55" si="230">M55/I55</f>
        <v>#DIV/0!</v>
      </c>
      <c r="W55" s="97" t="e">
        <f t="shared" si="230"/>
        <v>#DIV/0!</v>
      </c>
      <c r="X55" s="97" t="e">
        <f t="shared" si="23"/>
        <v>#DIV/0!</v>
      </c>
      <c r="Y55" s="128"/>
      <c r="Z55" s="95"/>
      <c r="AA55" s="128"/>
      <c r="AB55" s="118"/>
      <c r="AC55" s="11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98"/>
      <c r="BM55" s="99"/>
      <c r="BN55" s="99"/>
      <c r="BO55" s="99"/>
      <c r="BP55" s="99"/>
    </row>
    <row r="56" spans="1:68" ht="15.75" customHeight="1">
      <c r="A56" s="88"/>
      <c r="B56" s="135" t="s">
        <v>295</v>
      </c>
      <c r="C56" s="100" t="s">
        <v>271</v>
      </c>
      <c r="D56" s="121" t="s">
        <v>107</v>
      </c>
      <c r="E56" s="115"/>
      <c r="F56" s="92">
        <v>20000</v>
      </c>
      <c r="G56" s="93" t="e">
        <f t="shared" si="16"/>
        <v>#DIV/0!</v>
      </c>
      <c r="H56" s="93">
        <f t="shared" si="226"/>
        <v>0</v>
      </c>
      <c r="I56" s="95"/>
      <c r="J56" s="116">
        <v>1817.8</v>
      </c>
      <c r="K56" s="116"/>
      <c r="L56" s="117"/>
      <c r="M56" s="96">
        <f t="shared" si="82"/>
        <v>0</v>
      </c>
      <c r="N56" s="96">
        <f t="shared" ref="N56:O56" si="231">Z56+AC56+AF56+AI56+AL56+AO56+AR56+AU56+AX56+BA56+BD56+BG56</f>
        <v>1817.8</v>
      </c>
      <c r="O56" s="96">
        <f t="shared" si="231"/>
        <v>0</v>
      </c>
      <c r="P56" s="81">
        <f t="shared" ref="P56:R56" si="232">IF(BI56=0,SUM(Y56+AB56+AE56+AH56+AK56+AN56+AQ56+AT56+AW56+AZ56+BC56+BF56),BI56)</f>
        <v>0</v>
      </c>
      <c r="Q56" s="81">
        <f t="shared" si="232"/>
        <v>1817.8</v>
      </c>
      <c r="R56" s="81">
        <f t="shared" si="232"/>
        <v>0</v>
      </c>
      <c r="S56" s="96">
        <f t="shared" ref="S56:T56" si="233">I56-M56</f>
        <v>0</v>
      </c>
      <c r="T56" s="96">
        <f t="shared" si="233"/>
        <v>0</v>
      </c>
      <c r="U56" s="96">
        <f t="shared" si="60"/>
        <v>0</v>
      </c>
      <c r="V56" s="97" t="e">
        <f t="shared" ref="V56:W56" si="234">M56/I56</f>
        <v>#DIV/0!</v>
      </c>
      <c r="W56" s="97">
        <f t="shared" si="234"/>
        <v>1</v>
      </c>
      <c r="X56" s="97" t="e">
        <f t="shared" si="23"/>
        <v>#DIV/0!</v>
      </c>
      <c r="Y56" s="128"/>
      <c r="Z56" s="95"/>
      <c r="AA56" s="128"/>
      <c r="AB56" s="118"/>
      <c r="AC56" s="118">
        <f>1817.8</f>
        <v>1817.8</v>
      </c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98"/>
      <c r="BM56" s="99"/>
      <c r="BN56" s="99"/>
      <c r="BO56" s="99"/>
      <c r="BP56" s="99"/>
    </row>
    <row r="57" spans="1:68" ht="15.75" customHeight="1">
      <c r="A57" s="88"/>
      <c r="B57" s="113"/>
      <c r="C57" s="100" t="s">
        <v>296</v>
      </c>
      <c r="D57" s="121" t="s">
        <v>108</v>
      </c>
      <c r="E57" s="115"/>
      <c r="F57" s="92">
        <v>50000</v>
      </c>
      <c r="G57" s="93">
        <f t="shared" ref="G57:G62" si="235">I57/F57</f>
        <v>0</v>
      </c>
      <c r="H57" s="93">
        <f t="shared" si="226"/>
        <v>0</v>
      </c>
      <c r="I57" s="95"/>
      <c r="J57" s="116"/>
      <c r="K57" s="116"/>
      <c r="L57" s="117"/>
      <c r="M57" s="96">
        <f t="shared" si="82"/>
        <v>0</v>
      </c>
      <c r="N57" s="96">
        <f t="shared" ref="N57:O57" si="236">Z57+AC57+AF57+AI57+AL57+AO57+AR57+AU57+AX57+BA57+BD57+BG57</f>
        <v>0</v>
      </c>
      <c r="O57" s="96">
        <f t="shared" si="236"/>
        <v>0</v>
      </c>
      <c r="P57" s="81">
        <f t="shared" ref="P57:R57" si="237">IF(BI57=0,SUM(Y57+AB57+AE57+AH57+AK57+AN57+AQ57+AT57+AW57+AZ57+BC57+BF57),BI57)</f>
        <v>0</v>
      </c>
      <c r="Q57" s="81">
        <f t="shared" si="237"/>
        <v>0</v>
      </c>
      <c r="R57" s="81">
        <f t="shared" si="237"/>
        <v>0</v>
      </c>
      <c r="S57" s="96">
        <f t="shared" ref="S57:T57" si="238">I57-M57</f>
        <v>0</v>
      </c>
      <c r="T57" s="96">
        <f t="shared" si="238"/>
        <v>0</v>
      </c>
      <c r="U57" s="96">
        <f t="shared" si="60"/>
        <v>0</v>
      </c>
      <c r="V57" s="97" t="e">
        <f t="shared" ref="V57:W57" si="239">M57/I57</f>
        <v>#DIV/0!</v>
      </c>
      <c r="W57" s="97" t="e">
        <f t="shared" si="239"/>
        <v>#DIV/0!</v>
      </c>
      <c r="X57" s="97" t="e">
        <f t="shared" si="23"/>
        <v>#DIV/0!</v>
      </c>
      <c r="Y57" s="128"/>
      <c r="Z57" s="95"/>
      <c r="AA57" s="128"/>
      <c r="AB57" s="118"/>
      <c r="AC57" s="11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98"/>
      <c r="BM57" s="99"/>
      <c r="BN57" s="99"/>
      <c r="BO57" s="99"/>
      <c r="BP57" s="99"/>
    </row>
    <row r="58" spans="1:68" ht="15.75" customHeight="1">
      <c r="B58" s="113"/>
      <c r="C58" s="100" t="s">
        <v>242</v>
      </c>
      <c r="D58" s="121" t="s">
        <v>109</v>
      </c>
      <c r="E58" s="115"/>
      <c r="F58" s="92">
        <v>350000</v>
      </c>
      <c r="G58" s="93">
        <f t="shared" si="235"/>
        <v>0</v>
      </c>
      <c r="H58" s="93">
        <f t="shared" si="226"/>
        <v>0</v>
      </c>
      <c r="I58" s="141"/>
      <c r="J58" s="116"/>
      <c r="K58" s="116"/>
      <c r="L58" s="117"/>
      <c r="M58" s="96">
        <f t="shared" si="82"/>
        <v>0</v>
      </c>
      <c r="N58" s="96">
        <f t="shared" ref="N58:O58" si="240">Z58+AC58+AF58+AI58+AL58+AO58+AR58+AU58+AX58+BA58+BD58+BG58</f>
        <v>0</v>
      </c>
      <c r="O58" s="96">
        <f t="shared" si="240"/>
        <v>0</v>
      </c>
      <c r="P58" s="81">
        <f t="shared" ref="P58:R58" si="241">IF(BI58=0,SUM(Y58+AB58+AE58+AH58+AK58+AN58+AQ58+AT58+AW58+AZ58+BC58+BF58),BI58)</f>
        <v>0</v>
      </c>
      <c r="Q58" s="81">
        <f t="shared" si="241"/>
        <v>0</v>
      </c>
      <c r="R58" s="81">
        <f t="shared" si="241"/>
        <v>0</v>
      </c>
      <c r="S58" s="96">
        <f t="shared" ref="S58:T58" si="242">I58-M58</f>
        <v>0</v>
      </c>
      <c r="T58" s="96">
        <f t="shared" si="242"/>
        <v>0</v>
      </c>
      <c r="U58" s="96">
        <f t="shared" si="60"/>
        <v>0</v>
      </c>
      <c r="V58" s="97" t="e">
        <f t="shared" ref="V58:W58" si="243">M58/I58</f>
        <v>#DIV/0!</v>
      </c>
      <c r="W58" s="97" t="e">
        <f t="shared" si="243"/>
        <v>#DIV/0!</v>
      </c>
      <c r="X58" s="97" t="e">
        <f t="shared" si="23"/>
        <v>#DIV/0!</v>
      </c>
      <c r="Y58" s="95"/>
      <c r="Z58" s="95"/>
      <c r="AA58" s="95"/>
      <c r="AB58" s="118"/>
      <c r="AC58" s="118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8"/>
      <c r="BM58" s="99"/>
      <c r="BN58" s="99"/>
      <c r="BO58" s="99"/>
      <c r="BP58" s="99"/>
    </row>
    <row r="59" spans="1:68" ht="15.75" customHeight="1">
      <c r="A59" s="88"/>
      <c r="B59" s="113"/>
      <c r="C59" s="100" t="s">
        <v>297</v>
      </c>
      <c r="D59" s="121" t="s">
        <v>110</v>
      </c>
      <c r="E59" s="115"/>
      <c r="F59" s="92">
        <v>200000</v>
      </c>
      <c r="G59" s="93">
        <f t="shared" si="235"/>
        <v>0</v>
      </c>
      <c r="H59" s="93">
        <f t="shared" si="226"/>
        <v>0</v>
      </c>
      <c r="I59" s="95"/>
      <c r="J59" s="116"/>
      <c r="K59" s="116"/>
      <c r="L59" s="117"/>
      <c r="M59" s="96">
        <f t="shared" si="82"/>
        <v>0</v>
      </c>
      <c r="N59" s="96">
        <f t="shared" ref="N59:O59" si="244">Z59+AC59+AF59+AI59+AL59+AO59+AR59+AU59+AX59+BA59+BD59+BG59</f>
        <v>0</v>
      </c>
      <c r="O59" s="96">
        <f t="shared" si="244"/>
        <v>0</v>
      </c>
      <c r="P59" s="81">
        <f t="shared" ref="P59:R59" si="245">IF(BI59=0,SUM(Y59+AB59+AE59+AH59+AK59+AN59+AQ59+AT59+AW59+AZ59+BC59+BF59),BI59)</f>
        <v>0</v>
      </c>
      <c r="Q59" s="81">
        <f t="shared" si="245"/>
        <v>0</v>
      </c>
      <c r="R59" s="81">
        <f t="shared" si="245"/>
        <v>0</v>
      </c>
      <c r="S59" s="96">
        <f t="shared" ref="S59:T59" si="246">I59-M59</f>
        <v>0</v>
      </c>
      <c r="T59" s="96">
        <f t="shared" si="246"/>
        <v>0</v>
      </c>
      <c r="U59" s="96">
        <f t="shared" si="60"/>
        <v>0</v>
      </c>
      <c r="V59" s="97" t="e">
        <f t="shared" ref="V59:W59" si="247">M59/I59</f>
        <v>#DIV/0!</v>
      </c>
      <c r="W59" s="97" t="e">
        <f t="shared" si="247"/>
        <v>#DIV/0!</v>
      </c>
      <c r="X59" s="97" t="e">
        <f t="shared" si="23"/>
        <v>#DIV/0!</v>
      </c>
      <c r="Y59" s="95"/>
      <c r="Z59" s="95"/>
      <c r="AA59" s="95"/>
      <c r="AB59" s="118"/>
      <c r="AC59" s="118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9"/>
      <c r="BO59" s="99"/>
      <c r="BP59" s="99"/>
    </row>
    <row r="60" spans="1:68" ht="15.75" customHeight="1">
      <c r="A60" s="88"/>
      <c r="B60" s="113"/>
      <c r="C60" s="100" t="s">
        <v>298</v>
      </c>
      <c r="D60" s="121" t="s">
        <v>299</v>
      </c>
      <c r="E60" s="91"/>
      <c r="F60" s="92">
        <v>200000</v>
      </c>
      <c r="G60" s="93">
        <f t="shared" si="235"/>
        <v>0</v>
      </c>
      <c r="H60" s="93">
        <f t="shared" si="226"/>
        <v>0</v>
      </c>
      <c r="I60" s="95"/>
      <c r="J60" s="145"/>
      <c r="K60" s="145"/>
      <c r="L60" s="117"/>
      <c r="M60" s="96">
        <f t="shared" si="82"/>
        <v>0</v>
      </c>
      <c r="N60" s="96">
        <f t="shared" ref="N60:O60" si="248">Z60+AC60+AF60+AI60+AL60+AO60+AR60+AU60+AX60+BA60+BD60+BG60</f>
        <v>0</v>
      </c>
      <c r="O60" s="96">
        <f t="shared" si="248"/>
        <v>0</v>
      </c>
      <c r="P60" s="81">
        <f t="shared" ref="P60:R60" si="249">IF(BI60=0,SUM(Y60+AB60+AE60+AH60+AK60+AN60+AQ60+AT60+AW60+AZ60+BC60+BF60),BI60)</f>
        <v>0</v>
      </c>
      <c r="Q60" s="81">
        <f t="shared" si="249"/>
        <v>0</v>
      </c>
      <c r="R60" s="81">
        <f t="shared" si="249"/>
        <v>0</v>
      </c>
      <c r="S60" s="96">
        <f t="shared" ref="S60:T60" si="250">I60-M60</f>
        <v>0</v>
      </c>
      <c r="T60" s="96">
        <f t="shared" si="250"/>
        <v>0</v>
      </c>
      <c r="U60" s="96">
        <f t="shared" si="60"/>
        <v>0</v>
      </c>
      <c r="V60" s="97" t="e">
        <f t="shared" ref="V60:W60" si="251">M60/I60</f>
        <v>#DIV/0!</v>
      </c>
      <c r="W60" s="97" t="e">
        <f t="shared" si="251"/>
        <v>#DIV/0!</v>
      </c>
      <c r="X60" s="97" t="e">
        <f t="shared" si="23"/>
        <v>#DIV/0!</v>
      </c>
      <c r="Y60" s="95"/>
      <c r="Z60" s="95"/>
      <c r="AA60" s="95"/>
      <c r="AB60" s="118"/>
      <c r="AC60" s="118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8"/>
      <c r="BM60" s="99"/>
      <c r="BN60" s="99"/>
      <c r="BO60" s="99"/>
      <c r="BP60" s="99"/>
    </row>
    <row r="61" spans="1:68" ht="15.75" customHeight="1">
      <c r="A61" s="88"/>
      <c r="B61" s="113"/>
      <c r="C61" s="100" t="s">
        <v>229</v>
      </c>
      <c r="D61" s="121" t="s">
        <v>113</v>
      </c>
      <c r="E61" s="91"/>
      <c r="F61" s="92">
        <v>60000</v>
      </c>
      <c r="G61" s="93">
        <f t="shared" si="235"/>
        <v>0</v>
      </c>
      <c r="H61" s="93"/>
      <c r="I61" s="95"/>
      <c r="J61" s="145"/>
      <c r="K61" s="145"/>
      <c r="L61" s="117"/>
      <c r="M61" s="96">
        <f t="shared" si="82"/>
        <v>0</v>
      </c>
      <c r="N61" s="96">
        <f t="shared" ref="N61:O61" si="252">Z61+AC61+AF61+AI61+AL61+AO61+AR61+AU61+AX61+BA61+BD61+BG61</f>
        <v>0</v>
      </c>
      <c r="O61" s="96">
        <f t="shared" si="252"/>
        <v>0</v>
      </c>
      <c r="P61" s="81">
        <f t="shared" ref="P61:R61" si="253">IF(BI61=0,SUM(Y61+AB61+AE61+AH61+AK61+AN61+AQ61+AT61+AW61+AZ61+BC61+BF61),BI61)</f>
        <v>0</v>
      </c>
      <c r="Q61" s="81">
        <f t="shared" si="253"/>
        <v>0</v>
      </c>
      <c r="R61" s="81">
        <f t="shared" si="253"/>
        <v>0</v>
      </c>
      <c r="S61" s="96">
        <f t="shared" ref="S61:T61" si="254">I61-M61</f>
        <v>0</v>
      </c>
      <c r="T61" s="96">
        <f t="shared" si="254"/>
        <v>0</v>
      </c>
      <c r="U61" s="96">
        <f t="shared" si="60"/>
        <v>0</v>
      </c>
      <c r="V61" s="97" t="e">
        <f t="shared" ref="V61:W61" si="255">M61/I61</f>
        <v>#DIV/0!</v>
      </c>
      <c r="W61" s="97" t="e">
        <f t="shared" si="255"/>
        <v>#DIV/0!</v>
      </c>
      <c r="X61" s="97" t="e">
        <f t="shared" si="23"/>
        <v>#DIV/0!</v>
      </c>
      <c r="Y61" s="95"/>
      <c r="Z61" s="95"/>
      <c r="AA61" s="95"/>
      <c r="AB61" s="118"/>
      <c r="AC61" s="118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8"/>
      <c r="BM61" s="99"/>
      <c r="BN61" s="99"/>
      <c r="BO61" s="99"/>
      <c r="BP61" s="99"/>
    </row>
    <row r="62" spans="1:68" ht="15.75" customHeight="1">
      <c r="A62" s="88"/>
      <c r="B62" s="113"/>
      <c r="C62" s="100" t="s">
        <v>114</v>
      </c>
      <c r="D62" s="121" t="s">
        <v>115</v>
      </c>
      <c r="E62" s="91"/>
      <c r="F62" s="92">
        <v>1200000</v>
      </c>
      <c r="G62" s="93">
        <f t="shared" si="235"/>
        <v>0</v>
      </c>
      <c r="H62" s="93"/>
      <c r="I62" s="95"/>
      <c r="J62" s="145"/>
      <c r="K62" s="145"/>
      <c r="L62" s="117"/>
      <c r="M62" s="96">
        <f t="shared" si="82"/>
        <v>0</v>
      </c>
      <c r="N62" s="96">
        <f t="shared" ref="N62:O62" si="256">Z62+AC62+AF62+AI62+AL62+AO62+AR62+AU62+AX62+BA62+BD62+BG62</f>
        <v>0</v>
      </c>
      <c r="O62" s="96">
        <f t="shared" si="256"/>
        <v>0</v>
      </c>
      <c r="P62" s="81">
        <f t="shared" ref="P62:R62" si="257">IF(BI62=0,SUM(Y62+AB62+AE62+AH62+AK62+AN62+AQ62+AT62+AW62+AZ62+BC62+BF62),BI62)</f>
        <v>0</v>
      </c>
      <c r="Q62" s="81">
        <f t="shared" si="257"/>
        <v>0</v>
      </c>
      <c r="R62" s="81">
        <f t="shared" si="257"/>
        <v>0</v>
      </c>
      <c r="S62" s="96">
        <f t="shared" ref="S62:T62" si="258">I62-M62</f>
        <v>0</v>
      </c>
      <c r="T62" s="96">
        <f t="shared" si="258"/>
        <v>0</v>
      </c>
      <c r="U62" s="96">
        <f t="shared" si="60"/>
        <v>0</v>
      </c>
      <c r="V62" s="97" t="e">
        <f t="shared" ref="V62:W62" si="259">M62/I62</f>
        <v>#DIV/0!</v>
      </c>
      <c r="W62" s="97" t="e">
        <f t="shared" si="259"/>
        <v>#DIV/0!</v>
      </c>
      <c r="X62" s="97" t="e">
        <f t="shared" si="23"/>
        <v>#DIV/0!</v>
      </c>
      <c r="Y62" s="95"/>
      <c r="Z62" s="95"/>
      <c r="AA62" s="95"/>
      <c r="AB62" s="118"/>
      <c r="AC62" s="118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8"/>
      <c r="BM62" s="99"/>
      <c r="BN62" s="99"/>
      <c r="BO62" s="99"/>
      <c r="BP62" s="99"/>
    </row>
    <row r="63" spans="1:68" ht="15.75" customHeight="1">
      <c r="A63" s="88"/>
      <c r="B63" s="113"/>
      <c r="C63" s="89" t="s">
        <v>114</v>
      </c>
      <c r="D63" s="121" t="s">
        <v>300</v>
      </c>
      <c r="E63" s="146"/>
      <c r="F63" s="147">
        <v>100000</v>
      </c>
      <c r="G63" s="93" t="e">
        <f t="shared" ref="G63:G80" si="260">I63/E63</f>
        <v>#DIV/0!</v>
      </c>
      <c r="H63" s="93" t="e">
        <f t="shared" ref="H63:H80" si="261">M63/E63</f>
        <v>#DIV/0!</v>
      </c>
      <c r="I63" s="95"/>
      <c r="J63" s="145"/>
      <c r="K63" s="145"/>
      <c r="L63" s="117"/>
      <c r="M63" s="96">
        <f t="shared" si="82"/>
        <v>0</v>
      </c>
      <c r="N63" s="96">
        <f t="shared" ref="N63:O63" si="262">Z63+AC63+AF63+AI63+AL63+AO63+AR63+AU63+AX63+BA63+BD63+BG63</f>
        <v>0</v>
      </c>
      <c r="O63" s="96">
        <f t="shared" si="262"/>
        <v>0</v>
      </c>
      <c r="P63" s="81">
        <f t="shared" ref="P63:R63" si="263">IF(BI63=0,SUM(Y63+AB63+AE63+AH63+AK63+AN63+AQ63+AT63+AW63+AZ63+BC63+BF63),BI63)</f>
        <v>0</v>
      </c>
      <c r="Q63" s="81">
        <f t="shared" si="263"/>
        <v>0</v>
      </c>
      <c r="R63" s="81">
        <f t="shared" si="263"/>
        <v>0</v>
      </c>
      <c r="S63" s="96">
        <f t="shared" ref="S63:T63" si="264">I63-M63</f>
        <v>0</v>
      </c>
      <c r="T63" s="96">
        <f t="shared" si="264"/>
        <v>0</v>
      </c>
      <c r="U63" s="96">
        <f t="shared" si="60"/>
        <v>0</v>
      </c>
      <c r="V63" s="97" t="e">
        <f t="shared" ref="V63:W63" si="265">M63/I63</f>
        <v>#DIV/0!</v>
      </c>
      <c r="W63" s="97" t="e">
        <f t="shared" si="265"/>
        <v>#DIV/0!</v>
      </c>
      <c r="X63" s="97" t="e">
        <f t="shared" si="23"/>
        <v>#DIV/0!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8"/>
      <c r="BM63" s="99"/>
      <c r="BN63" s="99"/>
      <c r="BO63" s="99"/>
      <c r="BP63" s="99"/>
    </row>
    <row r="64" spans="1:68" ht="15.75" customHeight="1">
      <c r="A64" s="88"/>
      <c r="B64" s="113"/>
      <c r="C64" s="89" t="s">
        <v>114</v>
      </c>
      <c r="D64" s="121" t="s">
        <v>117</v>
      </c>
      <c r="E64" s="146"/>
      <c r="F64" s="147">
        <v>500000</v>
      </c>
      <c r="G64" s="93" t="e">
        <f t="shared" si="260"/>
        <v>#DIV/0!</v>
      </c>
      <c r="H64" s="93" t="e">
        <f t="shared" si="261"/>
        <v>#DIV/0!</v>
      </c>
      <c r="I64" s="95"/>
      <c r="J64" s="145"/>
      <c r="K64" s="145"/>
      <c r="L64" s="117"/>
      <c r="M64" s="96">
        <f t="shared" si="82"/>
        <v>0</v>
      </c>
      <c r="N64" s="96">
        <f t="shared" ref="N64:O64" si="266">Z64+AC64+AF64+AI64+AL64+AO64+AR64+AU64+AX64+BA64+BD64+BG64</f>
        <v>0</v>
      </c>
      <c r="O64" s="96">
        <f t="shared" si="266"/>
        <v>0</v>
      </c>
      <c r="P64" s="81">
        <f t="shared" ref="P64:R64" si="267">IF(BI64=0,SUM(Y64+AB64+AE64+AH64+AK64+AN64+AQ64+AT64+AW64+AZ64+BC64+BF64),BI64)</f>
        <v>0</v>
      </c>
      <c r="Q64" s="81">
        <f t="shared" si="267"/>
        <v>0</v>
      </c>
      <c r="R64" s="81">
        <f t="shared" si="267"/>
        <v>0</v>
      </c>
      <c r="S64" s="96">
        <f t="shared" ref="S64:T64" si="268">I64-M64</f>
        <v>0</v>
      </c>
      <c r="T64" s="96">
        <f t="shared" si="268"/>
        <v>0</v>
      </c>
      <c r="U64" s="96">
        <f t="shared" si="60"/>
        <v>0</v>
      </c>
      <c r="V64" s="97" t="e">
        <f t="shared" ref="V64:W64" si="269">M64/I64</f>
        <v>#DIV/0!</v>
      </c>
      <c r="W64" s="97" t="e">
        <f t="shared" si="269"/>
        <v>#DIV/0!</v>
      </c>
      <c r="X64" s="97" t="e">
        <f t="shared" si="23"/>
        <v>#DIV/0!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8"/>
      <c r="BM64" s="99"/>
      <c r="BN64" s="99"/>
      <c r="BO64" s="99"/>
      <c r="BP64" s="99"/>
    </row>
    <row r="65" spans="1:68" ht="15.75" customHeight="1">
      <c r="A65" s="88"/>
      <c r="B65" s="113"/>
      <c r="C65" s="89" t="s">
        <v>114</v>
      </c>
      <c r="D65" s="121" t="s">
        <v>118</v>
      </c>
      <c r="E65" s="146"/>
      <c r="F65" s="147">
        <v>100000</v>
      </c>
      <c r="G65" s="93" t="e">
        <f t="shared" si="260"/>
        <v>#DIV/0!</v>
      </c>
      <c r="H65" s="93" t="e">
        <f t="shared" si="261"/>
        <v>#DIV/0!</v>
      </c>
      <c r="I65" s="95"/>
      <c r="J65" s="125"/>
      <c r="K65" s="125"/>
      <c r="L65" s="117"/>
      <c r="M65" s="96">
        <f t="shared" si="82"/>
        <v>0</v>
      </c>
      <c r="N65" s="96">
        <f t="shared" ref="N65:O65" si="270">Z65+AC65+AF65+AI65+AL65+AO65+AR65+AU65+AX65+BA65+BD65+BG65</f>
        <v>0</v>
      </c>
      <c r="O65" s="96">
        <f t="shared" si="270"/>
        <v>0</v>
      </c>
      <c r="P65" s="81">
        <f t="shared" ref="P65:R65" si="271">IF(BI65=0,SUM(Y65+AB65+AE65+AH65+AK65+AN65+AQ65+AT65+AW65+AZ65+BC65+BF65),BI65)</f>
        <v>0</v>
      </c>
      <c r="Q65" s="81">
        <f t="shared" si="271"/>
        <v>0</v>
      </c>
      <c r="R65" s="81">
        <f t="shared" si="271"/>
        <v>0</v>
      </c>
      <c r="S65" s="96">
        <f t="shared" ref="S65:T65" si="272">I65-M65</f>
        <v>0</v>
      </c>
      <c r="T65" s="96">
        <f t="shared" si="272"/>
        <v>0</v>
      </c>
      <c r="U65" s="96">
        <f t="shared" si="60"/>
        <v>0</v>
      </c>
      <c r="V65" s="97" t="e">
        <f t="shared" ref="V65:W65" si="273">M65/I65</f>
        <v>#DIV/0!</v>
      </c>
      <c r="W65" s="97" t="e">
        <f t="shared" si="273"/>
        <v>#DIV/0!</v>
      </c>
      <c r="X65" s="97" t="e">
        <f t="shared" si="23"/>
        <v>#DIV/0!</v>
      </c>
      <c r="Y65" s="102"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8"/>
      <c r="BM65" s="99"/>
      <c r="BN65" s="99"/>
      <c r="BO65" s="99"/>
      <c r="BP65" s="99"/>
    </row>
    <row r="66" spans="1:68" ht="15.75" customHeight="1">
      <c r="A66" s="88"/>
      <c r="B66" s="88"/>
      <c r="C66" s="89" t="s">
        <v>114</v>
      </c>
      <c r="D66" s="121" t="s">
        <v>119</v>
      </c>
      <c r="E66" s="146"/>
      <c r="F66" s="147">
        <v>150000</v>
      </c>
      <c r="G66" s="93" t="e">
        <f t="shared" si="260"/>
        <v>#DIV/0!</v>
      </c>
      <c r="H66" s="93" t="e">
        <f t="shared" si="261"/>
        <v>#DIV/0!</v>
      </c>
      <c r="I66" s="95"/>
      <c r="J66" s="145"/>
      <c r="K66" s="145"/>
      <c r="L66" s="94"/>
      <c r="M66" s="96">
        <f t="shared" si="82"/>
        <v>0</v>
      </c>
      <c r="N66" s="96">
        <f t="shared" ref="N66:O66" si="274">Z66+AC66+AF66+AI66+AL66+AO66+AR66+AU66+AX66+BA66+BD66+BG66</f>
        <v>0</v>
      </c>
      <c r="O66" s="96">
        <f t="shared" si="274"/>
        <v>0</v>
      </c>
      <c r="P66" s="81">
        <f t="shared" ref="P66:R66" si="275">IF(BI66=0,SUM(Y66+AB66+AE66+AH66+AK66+AN66+AQ66+AT66+AW66+AZ66+BC66+BF66),BI66)</f>
        <v>0</v>
      </c>
      <c r="Q66" s="81">
        <f t="shared" si="275"/>
        <v>0</v>
      </c>
      <c r="R66" s="81">
        <f t="shared" si="275"/>
        <v>0</v>
      </c>
      <c r="S66" s="96">
        <f t="shared" ref="S66:T66" si="276">I66-M66</f>
        <v>0</v>
      </c>
      <c r="T66" s="96">
        <f t="shared" si="276"/>
        <v>0</v>
      </c>
      <c r="U66" s="96">
        <f t="shared" si="60"/>
        <v>0</v>
      </c>
      <c r="V66" s="97" t="e">
        <f t="shared" ref="V66:W66" si="277">M66/I66</f>
        <v>#DIV/0!</v>
      </c>
      <c r="W66" s="97" t="e">
        <f t="shared" si="277"/>
        <v>#DIV/0!</v>
      </c>
      <c r="X66" s="97" t="e">
        <f t="shared" si="23"/>
        <v>#DIV/0!</v>
      </c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8"/>
      <c r="BM66" s="99"/>
      <c r="BN66" s="99"/>
      <c r="BO66" s="99"/>
      <c r="BP66" s="99"/>
    </row>
    <row r="67" spans="1:68" ht="15.75" customHeight="1">
      <c r="A67" s="85"/>
      <c r="B67" s="85"/>
      <c r="C67" s="85" t="s">
        <v>301</v>
      </c>
      <c r="D67" s="85"/>
      <c r="E67" s="86">
        <f>E68+E80+E84+E89</f>
        <v>267218.16000000003</v>
      </c>
      <c r="F67" s="86">
        <f>F68+F80+F89</f>
        <v>21041.95</v>
      </c>
      <c r="G67" s="106">
        <f t="shared" si="260"/>
        <v>3.1405051213585181E-2</v>
      </c>
      <c r="H67" s="106">
        <f t="shared" si="261"/>
        <v>0</v>
      </c>
      <c r="I67" s="86">
        <f t="shared" ref="I67:Q67" si="278">I68+I75+I76+I77+I80+I84+I89</f>
        <v>8392</v>
      </c>
      <c r="J67" s="86">
        <f t="shared" si="278"/>
        <v>84340.34</v>
      </c>
      <c r="K67" s="86">
        <f t="shared" si="278"/>
        <v>0</v>
      </c>
      <c r="L67" s="86">
        <f t="shared" si="278"/>
        <v>0</v>
      </c>
      <c r="M67" s="86">
        <f t="shared" si="278"/>
        <v>0</v>
      </c>
      <c r="N67" s="86">
        <f t="shared" si="278"/>
        <v>12526.99</v>
      </c>
      <c r="O67" s="86">
        <f t="shared" si="278"/>
        <v>0</v>
      </c>
      <c r="P67" s="86">
        <f t="shared" si="278"/>
        <v>0</v>
      </c>
      <c r="Q67" s="86">
        <f t="shared" si="278"/>
        <v>12526.99</v>
      </c>
      <c r="R67" s="86">
        <f>IF(BK67=0,SUM(AA67+AD67+AG67+AJ67+AM67+AP67+AS67+AV67+AY67+BB67+BE67+BH67),BK67)</f>
        <v>0</v>
      </c>
      <c r="S67" s="86" t="e">
        <f t="shared" ref="S67:U67" si="279">S68+S75+S76+#REF!+#REF!+S77+S80+S84+S89</f>
        <v>#REF!</v>
      </c>
      <c r="T67" s="86" t="e">
        <f t="shared" si="279"/>
        <v>#REF!</v>
      </c>
      <c r="U67" s="86" t="e">
        <f t="shared" si="279"/>
        <v>#REF!</v>
      </c>
      <c r="V67" s="87">
        <f t="shared" ref="V67:W67" si="280">M67/I67</f>
        <v>0</v>
      </c>
      <c r="W67" s="87">
        <f t="shared" si="280"/>
        <v>0.14852904316012955</v>
      </c>
      <c r="X67" s="87" t="e">
        <f t="shared" si="23"/>
        <v>#DIV/0!</v>
      </c>
      <c r="Y67" s="86">
        <f t="shared" ref="Y67:BK67" si="281">Y68+Y75+Y76+Y77+Y80+Y84+Y89</f>
        <v>0</v>
      </c>
      <c r="Z67" s="86">
        <f t="shared" si="281"/>
        <v>4595.8899999999994</v>
      </c>
      <c r="AA67" s="86">
        <f t="shared" si="281"/>
        <v>0</v>
      </c>
      <c r="AB67" s="86">
        <f t="shared" si="281"/>
        <v>0</v>
      </c>
      <c r="AC67" s="86">
        <f t="shared" si="281"/>
        <v>7931.1</v>
      </c>
      <c r="AD67" s="86">
        <f t="shared" si="281"/>
        <v>0</v>
      </c>
      <c r="AE67" s="86">
        <f t="shared" si="281"/>
        <v>0</v>
      </c>
      <c r="AF67" s="86">
        <f t="shared" si="281"/>
        <v>0</v>
      </c>
      <c r="AG67" s="86">
        <f t="shared" si="281"/>
        <v>0</v>
      </c>
      <c r="AH67" s="86">
        <f t="shared" si="281"/>
        <v>0</v>
      </c>
      <c r="AI67" s="86">
        <f t="shared" si="281"/>
        <v>0</v>
      </c>
      <c r="AJ67" s="86">
        <f t="shared" si="281"/>
        <v>0</v>
      </c>
      <c r="AK67" s="86">
        <f t="shared" si="281"/>
        <v>0</v>
      </c>
      <c r="AL67" s="86">
        <f t="shared" si="281"/>
        <v>0</v>
      </c>
      <c r="AM67" s="86">
        <f t="shared" si="281"/>
        <v>0</v>
      </c>
      <c r="AN67" s="86">
        <f t="shared" si="281"/>
        <v>0</v>
      </c>
      <c r="AO67" s="86">
        <f t="shared" si="281"/>
        <v>0</v>
      </c>
      <c r="AP67" s="86">
        <f t="shared" si="281"/>
        <v>0</v>
      </c>
      <c r="AQ67" s="86">
        <f t="shared" si="281"/>
        <v>0</v>
      </c>
      <c r="AR67" s="86">
        <f t="shared" si="281"/>
        <v>0</v>
      </c>
      <c r="AS67" s="86">
        <f t="shared" si="281"/>
        <v>0</v>
      </c>
      <c r="AT67" s="86">
        <f t="shared" si="281"/>
        <v>0</v>
      </c>
      <c r="AU67" s="86">
        <f t="shared" si="281"/>
        <v>0</v>
      </c>
      <c r="AV67" s="86">
        <f t="shared" si="281"/>
        <v>0</v>
      </c>
      <c r="AW67" s="86">
        <f t="shared" si="281"/>
        <v>0</v>
      </c>
      <c r="AX67" s="86">
        <f t="shared" si="281"/>
        <v>0</v>
      </c>
      <c r="AY67" s="86">
        <f t="shared" si="281"/>
        <v>0</v>
      </c>
      <c r="AZ67" s="86">
        <f t="shared" si="281"/>
        <v>0</v>
      </c>
      <c r="BA67" s="86">
        <f t="shared" si="281"/>
        <v>0</v>
      </c>
      <c r="BB67" s="86">
        <f t="shared" si="281"/>
        <v>0</v>
      </c>
      <c r="BC67" s="86">
        <f t="shared" si="281"/>
        <v>0</v>
      </c>
      <c r="BD67" s="86">
        <f t="shared" si="281"/>
        <v>0</v>
      </c>
      <c r="BE67" s="86">
        <f t="shared" si="281"/>
        <v>0</v>
      </c>
      <c r="BF67" s="86">
        <f t="shared" si="281"/>
        <v>0</v>
      </c>
      <c r="BG67" s="86">
        <f t="shared" si="281"/>
        <v>0</v>
      </c>
      <c r="BH67" s="86">
        <f t="shared" si="281"/>
        <v>0</v>
      </c>
      <c r="BI67" s="86">
        <f t="shared" si="281"/>
        <v>0</v>
      </c>
      <c r="BJ67" s="86">
        <f t="shared" si="281"/>
        <v>0</v>
      </c>
      <c r="BK67" s="86">
        <f t="shared" si="281"/>
        <v>0</v>
      </c>
      <c r="BL67" s="148"/>
      <c r="BM67" s="149"/>
      <c r="BN67" s="149"/>
      <c r="BO67" s="149"/>
      <c r="BP67" s="149"/>
    </row>
    <row r="68" spans="1:68" ht="15.75" customHeight="1">
      <c r="A68" s="150"/>
      <c r="B68" s="150"/>
      <c r="C68" s="151"/>
      <c r="D68" s="152" t="s">
        <v>302</v>
      </c>
      <c r="E68" s="153">
        <f>SUM(E69:E77)</f>
        <v>151589.62000000002</v>
      </c>
      <c r="F68" s="153">
        <f>SUM(F70:F77)</f>
        <v>0</v>
      </c>
      <c r="G68" s="154">
        <f t="shared" si="260"/>
        <v>3.0239537509230509E-2</v>
      </c>
      <c r="H68" s="154">
        <f t="shared" si="261"/>
        <v>0</v>
      </c>
      <c r="I68" s="153">
        <f>SUM(I69:I74)</f>
        <v>4584</v>
      </c>
      <c r="J68" s="153">
        <f t="shared" ref="J68:K68" si="282">SUM(J70:J74)</f>
        <v>10402.67</v>
      </c>
      <c r="K68" s="153">
        <f t="shared" si="282"/>
        <v>0</v>
      </c>
      <c r="L68" s="153">
        <f>SUM(L70:L71)</f>
        <v>0</v>
      </c>
      <c r="M68" s="153">
        <f>SUM(M69:M74)</f>
        <v>0</v>
      </c>
      <c r="N68" s="153">
        <f>SUM(N70:N74)</f>
        <v>1625.59</v>
      </c>
      <c r="O68" s="153">
        <f>SUM(O69:O74)</f>
        <v>0</v>
      </c>
      <c r="P68" s="80">
        <f t="shared" ref="P68:R68" si="283">IF(BI68=0,SUM(Y68+AB68+AE68+AH68+AK68+AN68+AQ68+AT68+AW68+AZ68+BC68+BF68),BI68)</f>
        <v>0</v>
      </c>
      <c r="Q68" s="80">
        <f t="shared" si="283"/>
        <v>1625.59</v>
      </c>
      <c r="R68" s="80">
        <f t="shared" si="283"/>
        <v>0</v>
      </c>
      <c r="S68" s="153">
        <f t="shared" ref="S68:U68" si="284">SUM(S70:S74)</f>
        <v>3084</v>
      </c>
      <c r="T68" s="153">
        <f t="shared" si="284"/>
        <v>8777.08</v>
      </c>
      <c r="U68" s="153">
        <f t="shared" si="284"/>
        <v>0</v>
      </c>
      <c r="V68" s="155">
        <f t="shared" ref="V68:W68" si="285">M68/I68</f>
        <v>0</v>
      </c>
      <c r="W68" s="155">
        <f t="shared" si="285"/>
        <v>0.15626661232164435</v>
      </c>
      <c r="X68" s="155" t="e">
        <f t="shared" si="23"/>
        <v>#DIV/0!</v>
      </c>
      <c r="Y68" s="153">
        <f>SUM(Y70:Y71)</f>
        <v>0</v>
      </c>
      <c r="Z68" s="153">
        <f>SUM(Z70:Z74)</f>
        <v>324.49</v>
      </c>
      <c r="AA68" s="153">
        <f t="shared" ref="AA68:AB68" si="286">SUM(AA70:AA71)</f>
        <v>0</v>
      </c>
      <c r="AB68" s="153">
        <f t="shared" si="286"/>
        <v>0</v>
      </c>
      <c r="AC68" s="153">
        <f>SUM(AC70:AC74)</f>
        <v>1301.0999999999999</v>
      </c>
      <c r="AD68" s="153">
        <f>SUM(AD70:AD71)</f>
        <v>0</v>
      </c>
      <c r="AE68" s="153">
        <f t="shared" ref="AE68:AF68" si="287">SUM(AE70:AE74)</f>
        <v>0</v>
      </c>
      <c r="AF68" s="153">
        <f t="shared" si="287"/>
        <v>0</v>
      </c>
      <c r="AG68" s="153">
        <f>SUM(AG70:AG71)</f>
        <v>0</v>
      </c>
      <c r="AH68" s="153">
        <f t="shared" ref="AH68:AI68" si="288">SUM(AH70:AH74)</f>
        <v>0</v>
      </c>
      <c r="AI68" s="153">
        <f t="shared" si="288"/>
        <v>0</v>
      </c>
      <c r="AJ68" s="153">
        <f>SUM(AJ70:AJ71)</f>
        <v>0</v>
      </c>
      <c r="AK68" s="153">
        <f t="shared" ref="AK68:AL68" si="289">SUM(AK70:AK74)</f>
        <v>0</v>
      </c>
      <c r="AL68" s="153">
        <f t="shared" si="289"/>
        <v>0</v>
      </c>
      <c r="AM68" s="153">
        <f>SUM(AM70:AM71)</f>
        <v>0</v>
      </c>
      <c r="AN68" s="153">
        <f t="shared" ref="AN68:AO68" si="290">SUM(AN70:AN74)</f>
        <v>0</v>
      </c>
      <c r="AO68" s="153">
        <f t="shared" si="290"/>
        <v>0</v>
      </c>
      <c r="AP68" s="153">
        <f>SUM(AP70:AP71)</f>
        <v>0</v>
      </c>
      <c r="AQ68" s="153">
        <f>SUM(AQ70:AQ74)</f>
        <v>0</v>
      </c>
      <c r="AR68" s="153">
        <f t="shared" ref="AR68:AS68" si="291">SUM(AR70:AR71)</f>
        <v>0</v>
      </c>
      <c r="AS68" s="153">
        <f t="shared" si="291"/>
        <v>0</v>
      </c>
      <c r="AT68" s="153">
        <f>SUM(AT70:AT74)</f>
        <v>0</v>
      </c>
      <c r="AU68" s="153">
        <f>SUM(AU70:AU76)</f>
        <v>0</v>
      </c>
      <c r="AV68" s="153">
        <f>SUM(AV70:AV71)</f>
        <v>0</v>
      </c>
      <c r="AW68" s="153">
        <f t="shared" ref="AW68:AX68" si="292">SUM(AW70:AW74)</f>
        <v>0</v>
      </c>
      <c r="AX68" s="153">
        <f t="shared" si="292"/>
        <v>0</v>
      </c>
      <c r="AY68" s="153">
        <f t="shared" ref="AY68:AZ68" si="293">SUM(AY70:AY71)</f>
        <v>0</v>
      </c>
      <c r="AZ68" s="153">
        <f t="shared" si="293"/>
        <v>0</v>
      </c>
      <c r="BA68" s="153">
        <f>SUM(BA70:BA76)</f>
        <v>0</v>
      </c>
      <c r="BB68" s="153">
        <f t="shared" ref="BB68:BH68" si="294">SUM(BB70:BB71)</f>
        <v>0</v>
      </c>
      <c r="BC68" s="153">
        <f t="shared" si="294"/>
        <v>0</v>
      </c>
      <c r="BD68" s="153">
        <f t="shared" si="294"/>
        <v>0</v>
      </c>
      <c r="BE68" s="153">
        <f t="shared" si="294"/>
        <v>0</v>
      </c>
      <c r="BF68" s="153">
        <f t="shared" si="294"/>
        <v>0</v>
      </c>
      <c r="BG68" s="153">
        <f t="shared" si="294"/>
        <v>0</v>
      </c>
      <c r="BH68" s="153">
        <f t="shared" si="294"/>
        <v>0</v>
      </c>
      <c r="BI68" s="153">
        <f t="shared" ref="BI68:BK68" si="295">SUM(BI69:BI74)</f>
        <v>0</v>
      </c>
      <c r="BJ68" s="153">
        <f t="shared" si="295"/>
        <v>0</v>
      </c>
      <c r="BK68" s="153">
        <f t="shared" si="295"/>
        <v>0</v>
      </c>
      <c r="BL68" s="156"/>
      <c r="BM68" s="157"/>
      <c r="BN68" s="157"/>
      <c r="BO68" s="157"/>
      <c r="BP68" s="157"/>
    </row>
    <row r="69" spans="1:68" ht="15.75" customHeight="1">
      <c r="A69" s="88" t="s">
        <v>509</v>
      </c>
      <c r="B69" s="158"/>
      <c r="C69" s="159" t="s">
        <v>200</v>
      </c>
      <c r="D69" s="160" t="s">
        <v>201</v>
      </c>
      <c r="E69" s="161">
        <v>1500</v>
      </c>
      <c r="F69" s="141"/>
      <c r="G69" s="93">
        <f t="shared" si="260"/>
        <v>1</v>
      </c>
      <c r="H69" s="93">
        <f t="shared" si="261"/>
        <v>0</v>
      </c>
      <c r="I69" s="141">
        <v>1500</v>
      </c>
      <c r="J69" s="116"/>
      <c r="K69" s="116"/>
      <c r="L69" s="117"/>
      <c r="M69" s="96">
        <f t="shared" ref="M69:O69" si="296">Y69+AB69+AE69+AH69+AK69+AN69+AQ69+AT69+AW69+AZ69+BC69+BF69</f>
        <v>0</v>
      </c>
      <c r="N69" s="96">
        <f t="shared" si="296"/>
        <v>0</v>
      </c>
      <c r="O69" s="96">
        <f t="shared" si="296"/>
        <v>0</v>
      </c>
      <c r="P69" s="81">
        <f t="shared" ref="P69:R69" si="297">IF(BI69=0,SUM(Y69+AB69+AE69+AH69+AK69+AN69+AQ69+AT69+AW69+AZ69+BC69+BF69),BI69)</f>
        <v>0</v>
      </c>
      <c r="Q69" s="81">
        <f t="shared" si="297"/>
        <v>0</v>
      </c>
      <c r="R69" s="81">
        <f t="shared" si="297"/>
        <v>0</v>
      </c>
      <c r="S69" s="96">
        <f t="shared" ref="S69:T69" si="298">I69-M69</f>
        <v>1500</v>
      </c>
      <c r="T69" s="96">
        <f t="shared" si="298"/>
        <v>0</v>
      </c>
      <c r="U69" s="96">
        <f t="shared" ref="U69:U76" si="299">L69-O69</f>
        <v>0</v>
      </c>
      <c r="V69" s="97">
        <f t="shared" ref="V69:W69" si="300">M69/I69</f>
        <v>0</v>
      </c>
      <c r="W69" s="97" t="e">
        <f t="shared" si="300"/>
        <v>#DIV/0!</v>
      </c>
      <c r="X69" s="97" t="e">
        <f t="shared" si="23"/>
        <v>#DIV/0!</v>
      </c>
      <c r="Y69" s="95"/>
      <c r="Z69" s="95"/>
      <c r="AA69" s="95"/>
      <c r="AB69" s="95"/>
      <c r="AC69" s="118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82"/>
      <c r="AW69" s="95"/>
      <c r="AX69" s="82"/>
      <c r="AY69" s="82"/>
      <c r="AZ69" s="95"/>
      <c r="BA69" s="82"/>
      <c r="BB69" s="82"/>
      <c r="BC69" s="95"/>
      <c r="BD69" s="95"/>
      <c r="BE69" s="82"/>
      <c r="BF69" s="95"/>
      <c r="BG69" s="82"/>
      <c r="BH69" s="82"/>
      <c r="BI69" s="95"/>
      <c r="BJ69" s="82"/>
      <c r="BK69" s="82"/>
      <c r="BL69" s="98"/>
      <c r="BM69" s="163"/>
      <c r="BN69" s="163"/>
      <c r="BO69" s="163"/>
      <c r="BP69" s="163"/>
    </row>
    <row r="70" spans="1:68" ht="15.75" customHeight="1">
      <c r="A70" s="164"/>
      <c r="B70" s="158" t="s">
        <v>303</v>
      </c>
      <c r="C70" s="159" t="s">
        <v>304</v>
      </c>
      <c r="D70" s="160" t="s">
        <v>510</v>
      </c>
      <c r="E70" s="161">
        <v>10000</v>
      </c>
      <c r="F70" s="141"/>
      <c r="G70" s="93">
        <f t="shared" si="260"/>
        <v>0</v>
      </c>
      <c r="H70" s="93">
        <f t="shared" si="261"/>
        <v>0</v>
      </c>
      <c r="I70" s="141"/>
      <c r="J70" s="116">
        <v>5435.51</v>
      </c>
      <c r="K70" s="116"/>
      <c r="L70" s="117"/>
      <c r="M70" s="96">
        <f t="shared" ref="M70:O70" si="301">Y70+AB70+AE70+AH70+AK70+AN70+AQ70+AT70+AW70+AZ70+BC70+BF70</f>
        <v>0</v>
      </c>
      <c r="N70" s="96">
        <f t="shared" si="301"/>
        <v>324.49</v>
      </c>
      <c r="O70" s="96">
        <f t="shared" si="301"/>
        <v>0</v>
      </c>
      <c r="P70" s="81">
        <f t="shared" ref="P70:R70" si="302">IF(BI70=0,SUM(Y70+AB70+AE70+AH70+AK70+AN70+AQ70+AT70+AW70+AZ70+BC70+BF70),BI70)</f>
        <v>0</v>
      </c>
      <c r="Q70" s="81">
        <f t="shared" si="302"/>
        <v>324.49</v>
      </c>
      <c r="R70" s="81">
        <f t="shared" si="302"/>
        <v>0</v>
      </c>
      <c r="S70" s="96">
        <f t="shared" ref="S70:T70" si="303">I70-M70</f>
        <v>0</v>
      </c>
      <c r="T70" s="96">
        <f t="shared" si="303"/>
        <v>5111.0200000000004</v>
      </c>
      <c r="U70" s="96">
        <f t="shared" si="299"/>
        <v>0</v>
      </c>
      <c r="V70" s="97" t="e">
        <f t="shared" ref="V70:W70" si="304">M70/I70</f>
        <v>#DIV/0!</v>
      </c>
      <c r="W70" s="97">
        <f t="shared" si="304"/>
        <v>5.9698169996927612E-2</v>
      </c>
      <c r="X70" s="97" t="e">
        <f t="shared" si="23"/>
        <v>#DIV/0!</v>
      </c>
      <c r="Y70" s="95"/>
      <c r="Z70" s="102">
        <v>324.49</v>
      </c>
      <c r="AA70" s="95"/>
      <c r="AB70" s="95"/>
      <c r="AC70" s="130">
        <v>0</v>
      </c>
      <c r="AD70" s="95"/>
      <c r="AE70" s="95"/>
      <c r="AF70" s="102">
        <v>0</v>
      </c>
      <c r="AG70" s="95"/>
      <c r="AH70" s="95"/>
      <c r="AI70" s="102">
        <v>0</v>
      </c>
      <c r="AJ70" s="95"/>
      <c r="AK70" s="95"/>
      <c r="AL70" s="95"/>
      <c r="AM70" s="95"/>
      <c r="AN70" s="102">
        <v>0</v>
      </c>
      <c r="AO70" s="95"/>
      <c r="AP70" s="95"/>
      <c r="AQ70" s="102">
        <v>0</v>
      </c>
      <c r="AR70" s="102">
        <v>0</v>
      </c>
      <c r="AS70" s="95"/>
      <c r="AT70" s="102">
        <v>0</v>
      </c>
      <c r="AU70" s="102">
        <v>0</v>
      </c>
      <c r="AV70" s="82"/>
      <c r="AW70" s="102">
        <v>0</v>
      </c>
      <c r="AX70" s="82"/>
      <c r="AY70" s="82"/>
      <c r="AZ70" s="95"/>
      <c r="BA70" s="82"/>
      <c r="BB70" s="82"/>
      <c r="BC70" s="95"/>
      <c r="BD70" s="95"/>
      <c r="BE70" s="82"/>
      <c r="BF70" s="95"/>
      <c r="BG70" s="82"/>
      <c r="BH70" s="82"/>
      <c r="BI70" s="95"/>
      <c r="BJ70" s="82"/>
      <c r="BK70" s="82"/>
      <c r="BL70" s="98"/>
      <c r="BM70" s="163"/>
      <c r="BN70" s="163"/>
      <c r="BO70" s="163"/>
      <c r="BP70" s="163"/>
    </row>
    <row r="71" spans="1:68" ht="15.75" customHeight="1">
      <c r="A71" s="88"/>
      <c r="B71" s="135"/>
      <c r="C71" s="100" t="s">
        <v>306</v>
      </c>
      <c r="D71" s="90" t="s">
        <v>511</v>
      </c>
      <c r="E71" s="91">
        <v>30000</v>
      </c>
      <c r="F71" s="165"/>
      <c r="G71" s="93">
        <f t="shared" si="260"/>
        <v>0</v>
      </c>
      <c r="H71" s="93">
        <f t="shared" si="261"/>
        <v>0</v>
      </c>
      <c r="I71" s="95"/>
      <c r="J71" s="116"/>
      <c r="K71" s="116"/>
      <c r="L71" s="117"/>
      <c r="M71" s="96">
        <f t="shared" ref="M71:O71" si="305">Y71+AB71+AE71+AH71+AK71+AN71+AQ71+AT71+AW71+AZ71+BC71+BF71</f>
        <v>0</v>
      </c>
      <c r="N71" s="96">
        <f t="shared" si="305"/>
        <v>0</v>
      </c>
      <c r="O71" s="96">
        <f t="shared" si="305"/>
        <v>0</v>
      </c>
      <c r="P71" s="81">
        <f t="shared" ref="P71:R71" si="306">IF(BI71=0,SUM(Y71+AB71+AE71+AH71+AK71+AN71+AQ71+AT71+AW71+AZ71+BC71+BF71),BI71)</f>
        <v>0</v>
      </c>
      <c r="Q71" s="81">
        <f t="shared" si="306"/>
        <v>0</v>
      </c>
      <c r="R71" s="81">
        <f t="shared" si="306"/>
        <v>0</v>
      </c>
      <c r="S71" s="96">
        <f t="shared" ref="S71:T71" si="307">I71-M71</f>
        <v>0</v>
      </c>
      <c r="T71" s="96">
        <f t="shared" si="307"/>
        <v>0</v>
      </c>
      <c r="U71" s="96">
        <f t="shared" si="299"/>
        <v>0</v>
      </c>
      <c r="V71" s="97" t="e">
        <f t="shared" ref="V71:W71" si="308">M71/I71</f>
        <v>#DIV/0!</v>
      </c>
      <c r="W71" s="97" t="e">
        <f t="shared" si="308"/>
        <v>#DIV/0!</v>
      </c>
      <c r="X71" s="97" t="e">
        <f t="shared" si="23"/>
        <v>#DIV/0!</v>
      </c>
      <c r="Y71" s="95"/>
      <c r="Z71" s="102">
        <v>0</v>
      </c>
      <c r="AA71" s="95"/>
      <c r="AB71" s="95"/>
      <c r="AC71" s="130">
        <v>0</v>
      </c>
      <c r="AD71" s="95"/>
      <c r="AE71" s="102">
        <v>0</v>
      </c>
      <c r="AF71" s="95"/>
      <c r="AG71" s="95"/>
      <c r="AH71" s="102">
        <v>0</v>
      </c>
      <c r="AI71" s="95"/>
      <c r="AJ71" s="95"/>
      <c r="AK71" s="102">
        <v>0</v>
      </c>
      <c r="AL71" s="95"/>
      <c r="AM71" s="95"/>
      <c r="AN71" s="102">
        <v>0</v>
      </c>
      <c r="AO71" s="95"/>
      <c r="AP71" s="95"/>
      <c r="AQ71" s="102">
        <v>0</v>
      </c>
      <c r="AR71" s="95"/>
      <c r="AS71" s="95"/>
      <c r="AT71" s="102">
        <v>0</v>
      </c>
      <c r="AU71" s="95"/>
      <c r="AV71" s="82"/>
      <c r="AW71" s="102">
        <v>0</v>
      </c>
      <c r="AX71" s="82"/>
      <c r="AY71" s="82"/>
      <c r="AZ71" s="102">
        <v>0</v>
      </c>
      <c r="BA71" s="82"/>
      <c r="BB71" s="82"/>
      <c r="BC71" s="95"/>
      <c r="BD71" s="82"/>
      <c r="BE71" s="82"/>
      <c r="BF71" s="82"/>
      <c r="BG71" s="82"/>
      <c r="BH71" s="82"/>
      <c r="BI71" s="82"/>
      <c r="BJ71" s="82"/>
      <c r="BK71" s="82"/>
      <c r="BL71" s="98"/>
      <c r="BM71" s="163"/>
      <c r="BN71" s="163"/>
      <c r="BO71" s="163"/>
      <c r="BP71" s="163"/>
    </row>
    <row r="72" spans="1:68" ht="15.75" customHeight="1">
      <c r="A72" s="88"/>
      <c r="B72" s="135" t="s">
        <v>308</v>
      </c>
      <c r="C72" s="100" t="s">
        <v>240</v>
      </c>
      <c r="D72" s="90" t="s">
        <v>512</v>
      </c>
      <c r="E72" s="91">
        <v>5200</v>
      </c>
      <c r="F72" s="165"/>
      <c r="G72" s="93">
        <f t="shared" si="260"/>
        <v>0</v>
      </c>
      <c r="H72" s="93">
        <f t="shared" si="261"/>
        <v>0</v>
      </c>
      <c r="I72" s="95"/>
      <c r="J72" s="116">
        <v>2723.27</v>
      </c>
      <c r="K72" s="116"/>
      <c r="L72" s="117"/>
      <c r="M72" s="96">
        <f t="shared" ref="M72:O72" si="309">Y72+AB72+AE72+AH72+AK72+AN72+AQ72+AT72+AW72+AZ72+BC72+BF72</f>
        <v>0</v>
      </c>
      <c r="N72" s="96">
        <f t="shared" si="309"/>
        <v>955.86</v>
      </c>
      <c r="O72" s="96">
        <f t="shared" si="309"/>
        <v>0</v>
      </c>
      <c r="P72" s="81">
        <f t="shared" ref="P72:P87" si="310">IF(BI72=0,SUM(Y72+AB72+AE72+AH72+AK72+AN72+AQ72+AT72+AW72+AZ72+BC72+BF72),BI72)</f>
        <v>0</v>
      </c>
      <c r="Q72" s="81">
        <f>IF(BJ72=0,SUM(Z72+AC72+AF72+AI72+AL72+AO72+AR72+AT72+AX72+BA72+BD72+BG72),BJ72)</f>
        <v>955.86</v>
      </c>
      <c r="R72" s="81">
        <f>IF(BK72=0,SUM(AA72+AD72+AG72+AJ72+AM72+AP72+AS72+AV72+AY72+BB72+BE72+BH72),BK72)</f>
        <v>0</v>
      </c>
      <c r="S72" s="96">
        <f t="shared" ref="S72:T72" si="311">I72-M72</f>
        <v>0</v>
      </c>
      <c r="T72" s="96">
        <f t="shared" si="311"/>
        <v>1767.4099999999999</v>
      </c>
      <c r="U72" s="96">
        <f t="shared" si="299"/>
        <v>0</v>
      </c>
      <c r="V72" s="97" t="e">
        <f t="shared" ref="V72:W72" si="312">M72/I72</f>
        <v>#DIV/0!</v>
      </c>
      <c r="W72" s="97">
        <f t="shared" si="312"/>
        <v>0.35099714681247179</v>
      </c>
      <c r="X72" s="97" t="e">
        <f t="shared" si="23"/>
        <v>#DIV/0!</v>
      </c>
      <c r="Y72" s="95"/>
      <c r="Z72" s="102">
        <v>0</v>
      </c>
      <c r="AA72" s="95"/>
      <c r="AB72" s="95"/>
      <c r="AC72" s="130">
        <f>477.93+477.93</f>
        <v>955.86</v>
      </c>
      <c r="AD72" s="95"/>
      <c r="AE72" s="102">
        <v>0</v>
      </c>
      <c r="AF72" s="95"/>
      <c r="AG72" s="95"/>
      <c r="AH72" s="102">
        <v>0</v>
      </c>
      <c r="AI72" s="95"/>
      <c r="AJ72" s="95"/>
      <c r="AK72" s="102">
        <v>0</v>
      </c>
      <c r="AL72" s="95"/>
      <c r="AM72" s="95"/>
      <c r="AN72" s="102">
        <v>0</v>
      </c>
      <c r="AO72" s="95"/>
      <c r="AP72" s="95"/>
      <c r="AQ72" s="102">
        <v>0</v>
      </c>
      <c r="AR72" s="95"/>
      <c r="AS72" s="95"/>
      <c r="AT72" s="102">
        <v>0</v>
      </c>
      <c r="AU72" s="21"/>
      <c r="AV72" s="82"/>
      <c r="AW72" s="102">
        <v>0</v>
      </c>
      <c r="AX72" s="82"/>
      <c r="AY72" s="82"/>
      <c r="AZ72" s="82"/>
      <c r="BA72" s="82"/>
      <c r="BB72" s="82"/>
      <c r="BC72" s="95"/>
      <c r="BD72" s="82"/>
      <c r="BE72" s="82"/>
      <c r="BF72" s="82"/>
      <c r="BG72" s="82"/>
      <c r="BH72" s="82"/>
      <c r="BI72" s="82"/>
      <c r="BJ72" s="82"/>
      <c r="BK72" s="82"/>
      <c r="BL72" s="98"/>
      <c r="BM72" s="163"/>
      <c r="BN72" s="163"/>
      <c r="BO72" s="163"/>
      <c r="BP72" s="163"/>
    </row>
    <row r="73" spans="1:68" ht="15.75" customHeight="1">
      <c r="A73" s="88"/>
      <c r="B73" s="135"/>
      <c r="C73" s="100" t="s">
        <v>310</v>
      </c>
      <c r="D73" s="90" t="s">
        <v>124</v>
      </c>
      <c r="E73" s="91">
        <v>5000</v>
      </c>
      <c r="F73" s="165"/>
      <c r="G73" s="93">
        <f t="shared" si="260"/>
        <v>0</v>
      </c>
      <c r="H73" s="93">
        <f t="shared" si="261"/>
        <v>0</v>
      </c>
      <c r="I73" s="95"/>
      <c r="J73" s="116"/>
      <c r="K73" s="116"/>
      <c r="L73" s="117"/>
      <c r="M73" s="96">
        <f t="shared" ref="M73:O73" si="313">Y73+AB73+AE73+AH73+AK73+AN73+AQ73+AT73+AW73+AZ73+BC73+BF73</f>
        <v>0</v>
      </c>
      <c r="N73" s="96">
        <f t="shared" si="313"/>
        <v>0</v>
      </c>
      <c r="O73" s="96">
        <f t="shared" si="313"/>
        <v>0</v>
      </c>
      <c r="P73" s="81">
        <f t="shared" si="310"/>
        <v>0</v>
      </c>
      <c r="Q73" s="81">
        <f t="shared" ref="Q73:R73" si="314">IF(BJ73=0,SUM(Z73+AC73+AF73+AI73+AL73+AO73+AR73+AU73+AX73+BA73+BD73+BG73),BJ73)</f>
        <v>0</v>
      </c>
      <c r="R73" s="81">
        <f t="shared" si="314"/>
        <v>0</v>
      </c>
      <c r="S73" s="96">
        <f t="shared" ref="S73:T73" si="315">I73-M73</f>
        <v>0</v>
      </c>
      <c r="T73" s="96">
        <f t="shared" si="315"/>
        <v>0</v>
      </c>
      <c r="U73" s="96">
        <f t="shared" si="299"/>
        <v>0</v>
      </c>
      <c r="V73" s="97" t="e">
        <f t="shared" ref="V73:W73" si="316">M73/I73</f>
        <v>#DIV/0!</v>
      </c>
      <c r="W73" s="97" t="e">
        <f t="shared" si="316"/>
        <v>#DIV/0!</v>
      </c>
      <c r="X73" s="97" t="e">
        <f t="shared" si="23"/>
        <v>#DIV/0!</v>
      </c>
      <c r="Y73" s="95"/>
      <c r="Z73" s="102">
        <v>0</v>
      </c>
      <c r="AA73" s="95"/>
      <c r="AB73" s="95"/>
      <c r="AC73" s="130">
        <v>0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82"/>
      <c r="AW73" s="82"/>
      <c r="AX73" s="82"/>
      <c r="AY73" s="82"/>
      <c r="AZ73" s="82"/>
      <c r="BA73" s="82"/>
      <c r="BB73" s="82"/>
      <c r="BC73" s="95"/>
      <c r="BD73" s="82"/>
      <c r="BE73" s="82"/>
      <c r="BF73" s="82"/>
      <c r="BG73" s="82"/>
      <c r="BH73" s="82"/>
      <c r="BI73" s="82"/>
      <c r="BJ73" s="82"/>
      <c r="BK73" s="82"/>
      <c r="BL73" s="98"/>
      <c r="BM73" s="163"/>
      <c r="BN73" s="163"/>
      <c r="BO73" s="163"/>
      <c r="BP73" s="163"/>
    </row>
    <row r="74" spans="1:68" ht="15.75" customHeight="1">
      <c r="A74" s="119" t="s">
        <v>513</v>
      </c>
      <c r="B74" s="142" t="s">
        <v>311</v>
      </c>
      <c r="C74" s="100" t="s">
        <v>312</v>
      </c>
      <c r="D74" s="90" t="s">
        <v>313</v>
      </c>
      <c r="E74" s="91">
        <v>30000</v>
      </c>
      <c r="F74" s="165"/>
      <c r="G74" s="93">
        <f t="shared" si="260"/>
        <v>0.1028</v>
      </c>
      <c r="H74" s="93">
        <f t="shared" si="261"/>
        <v>0</v>
      </c>
      <c r="I74" s="95">
        <v>3084</v>
      </c>
      <c r="J74" s="166">
        <v>2243.89</v>
      </c>
      <c r="K74" s="116"/>
      <c r="L74" s="117"/>
      <c r="M74" s="96">
        <f t="shared" ref="M74:O74" si="317">Y74+AB74+AE74+AH74+AK74+AN74+AQ74+AT74+AW74+AZ74+BC74+BF74</f>
        <v>0</v>
      </c>
      <c r="N74" s="96">
        <f t="shared" si="317"/>
        <v>345.24</v>
      </c>
      <c r="O74" s="96">
        <f t="shared" si="317"/>
        <v>0</v>
      </c>
      <c r="P74" s="81">
        <f t="shared" si="310"/>
        <v>0</v>
      </c>
      <c r="Q74" s="81">
        <f t="shared" ref="Q74:R74" si="318">IF(BJ74=0,SUM(Z74+AC74+AF74+AI74+AL74+AO74+AR74+AU74+AX74+BA74+BD74+BG74),BJ74)</f>
        <v>345.24</v>
      </c>
      <c r="R74" s="81">
        <f t="shared" si="318"/>
        <v>0</v>
      </c>
      <c r="S74" s="96">
        <f t="shared" ref="S74:T74" si="319">I74-M74</f>
        <v>3084</v>
      </c>
      <c r="T74" s="96">
        <f t="shared" si="319"/>
        <v>1898.6499999999999</v>
      </c>
      <c r="U74" s="96">
        <f t="shared" si="299"/>
        <v>0</v>
      </c>
      <c r="V74" s="97">
        <f t="shared" ref="V74:W74" si="320">M74/I74</f>
        <v>0</v>
      </c>
      <c r="W74" s="97">
        <f t="shared" si="320"/>
        <v>0.15385780942916097</v>
      </c>
      <c r="X74" s="97" t="e">
        <f t="shared" si="23"/>
        <v>#DIV/0!</v>
      </c>
      <c r="Y74" s="95"/>
      <c r="Z74" s="102">
        <v>0</v>
      </c>
      <c r="AA74" s="95"/>
      <c r="AB74" s="95"/>
      <c r="AC74" s="130">
        <f>284.15+61.09</f>
        <v>345.24</v>
      </c>
      <c r="AD74" s="95"/>
      <c r="AE74" s="95"/>
      <c r="AF74" s="102">
        <v>0</v>
      </c>
      <c r="AG74" s="95"/>
      <c r="AH74" s="95"/>
      <c r="AI74" s="102">
        <v>0</v>
      </c>
      <c r="AJ74" s="95"/>
      <c r="AK74" s="95"/>
      <c r="AL74" s="102">
        <v>0</v>
      </c>
      <c r="AM74" s="95"/>
      <c r="AN74" s="95"/>
      <c r="AO74" s="102">
        <v>0</v>
      </c>
      <c r="AP74" s="95"/>
      <c r="AQ74" s="95"/>
      <c r="AR74" s="95"/>
      <c r="AS74" s="95"/>
      <c r="AT74" s="95"/>
      <c r="AU74" s="102">
        <v>0</v>
      </c>
      <c r="AV74" s="82"/>
      <c r="AW74" s="82"/>
      <c r="AX74" s="102">
        <v>0</v>
      </c>
      <c r="AY74" s="82"/>
      <c r="AZ74" s="82"/>
      <c r="BA74" s="95"/>
      <c r="BB74" s="82"/>
      <c r="BC74" s="95"/>
      <c r="BD74" s="95"/>
      <c r="BE74" s="82"/>
      <c r="BF74" s="82"/>
      <c r="BG74" s="82"/>
      <c r="BH74" s="82"/>
      <c r="BI74" s="82"/>
      <c r="BJ74" s="82"/>
      <c r="BK74" s="82"/>
      <c r="BL74" s="98"/>
      <c r="BM74" s="163"/>
      <c r="BN74" s="163"/>
      <c r="BO74" s="163"/>
      <c r="BP74" s="163"/>
    </row>
    <row r="75" spans="1:68" ht="14.25" customHeight="1">
      <c r="A75" s="167"/>
      <c r="B75" s="167"/>
      <c r="C75" s="168"/>
      <c r="D75" s="169" t="s">
        <v>314</v>
      </c>
      <c r="E75" s="170">
        <v>23296.54</v>
      </c>
      <c r="F75" s="171"/>
      <c r="G75" s="93">
        <f t="shared" si="260"/>
        <v>0</v>
      </c>
      <c r="H75" s="93">
        <f t="shared" si="261"/>
        <v>0</v>
      </c>
      <c r="I75" s="172"/>
      <c r="J75" s="173"/>
      <c r="K75" s="173"/>
      <c r="L75" s="173"/>
      <c r="M75" s="96">
        <f t="shared" ref="M75:O75" si="321">Y75+AB75+AE75+AH75+AK75+AN75+AQ75+AT75+AW75+AZ75+BC75+BF75</f>
        <v>0</v>
      </c>
      <c r="N75" s="96">
        <f t="shared" si="321"/>
        <v>0</v>
      </c>
      <c r="O75" s="174">
        <f t="shared" si="321"/>
        <v>0</v>
      </c>
      <c r="P75" s="81">
        <f t="shared" si="310"/>
        <v>0</v>
      </c>
      <c r="Q75" s="81">
        <f t="shared" ref="Q75:R75" si="322">IF(BJ75=0,SUM(Z75+AC75+AF75+AI75+AL75+AO75+AR75+AU75+AX75+BA75+BD75+BG75),BJ75)</f>
        <v>0</v>
      </c>
      <c r="R75" s="81">
        <f t="shared" si="322"/>
        <v>0</v>
      </c>
      <c r="S75" s="174">
        <f t="shared" ref="S75:T75" si="323">I75-M75</f>
        <v>0</v>
      </c>
      <c r="T75" s="96">
        <f t="shared" si="323"/>
        <v>0</v>
      </c>
      <c r="U75" s="174">
        <f t="shared" si="299"/>
        <v>0</v>
      </c>
      <c r="V75" s="175" t="e">
        <f t="shared" ref="V75:W75" si="324">M75/I75</f>
        <v>#DIV/0!</v>
      </c>
      <c r="W75" s="175" t="e">
        <f t="shared" si="324"/>
        <v>#DIV/0!</v>
      </c>
      <c r="X75" s="175" t="e">
        <f t="shared" si="23"/>
        <v>#DIV/0!</v>
      </c>
      <c r="Y75" s="171"/>
      <c r="Z75" s="171"/>
      <c r="AA75" s="171"/>
      <c r="AB75" s="171"/>
      <c r="AC75" s="176"/>
      <c r="AD75" s="171"/>
      <c r="AE75" s="171"/>
      <c r="AF75" s="171"/>
      <c r="AG75" s="171"/>
      <c r="AH75" s="171"/>
      <c r="AI75" s="171"/>
      <c r="AJ75" s="171"/>
      <c r="AK75" s="170">
        <v>0</v>
      </c>
      <c r="AL75" s="171"/>
      <c r="AM75" s="171"/>
      <c r="AN75" s="177"/>
      <c r="AO75" s="177"/>
      <c r="AP75" s="177"/>
      <c r="AQ75" s="177"/>
      <c r="AR75" s="177"/>
      <c r="AS75" s="177"/>
      <c r="AT75" s="177"/>
      <c r="AU75" s="178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9"/>
      <c r="BM75" s="180"/>
      <c r="BN75" s="180"/>
      <c r="BO75" s="180"/>
      <c r="BP75" s="180"/>
    </row>
    <row r="76" spans="1:68" ht="15.75" customHeight="1">
      <c r="A76" s="167"/>
      <c r="B76" s="167"/>
      <c r="C76" s="168"/>
      <c r="D76" s="169" t="s">
        <v>315</v>
      </c>
      <c r="E76" s="170">
        <v>23296.54</v>
      </c>
      <c r="F76" s="171"/>
      <c r="G76" s="93">
        <f t="shared" si="260"/>
        <v>0</v>
      </c>
      <c r="H76" s="93">
        <f t="shared" si="261"/>
        <v>0</v>
      </c>
      <c r="I76" s="173"/>
      <c r="J76" s="173"/>
      <c r="K76" s="173"/>
      <c r="L76" s="173"/>
      <c r="M76" s="174">
        <f t="shared" ref="M76:O76" si="325">Y76+AB76+AE76+AH76+AK76+AN76+AQ76+AT76+AW76+AZ76+BC76+BF76</f>
        <v>0</v>
      </c>
      <c r="N76" s="174">
        <f t="shared" si="325"/>
        <v>0</v>
      </c>
      <c r="O76" s="174">
        <f t="shared" si="325"/>
        <v>0</v>
      </c>
      <c r="P76" s="81">
        <f t="shared" si="310"/>
        <v>0</v>
      </c>
      <c r="Q76" s="81">
        <f t="shared" ref="Q76:R76" si="326">IF(BJ76=0,SUM(Z76+AC76+AF76+AI76+AL76+AO76+AR76+AU76+AX76+BA76+BD76+BG76),BJ76)</f>
        <v>0</v>
      </c>
      <c r="R76" s="81">
        <f t="shared" si="326"/>
        <v>0</v>
      </c>
      <c r="S76" s="174">
        <f t="shared" ref="S76:T76" si="327">I76-M76</f>
        <v>0</v>
      </c>
      <c r="T76" s="174">
        <f t="shared" si="327"/>
        <v>0</v>
      </c>
      <c r="U76" s="174">
        <f t="shared" si="299"/>
        <v>0</v>
      </c>
      <c r="V76" s="175" t="e">
        <f t="shared" ref="V76:W76" si="328">M76/I76</f>
        <v>#DIV/0!</v>
      </c>
      <c r="W76" s="175" t="e">
        <f t="shared" si="328"/>
        <v>#DIV/0!</v>
      </c>
      <c r="X76" s="175" t="e">
        <f t="shared" si="23"/>
        <v>#DIV/0!</v>
      </c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9"/>
      <c r="BM76" s="180"/>
      <c r="BN76" s="180"/>
      <c r="BO76" s="180"/>
      <c r="BP76" s="180"/>
    </row>
    <row r="77" spans="1:68" ht="18.75" customHeight="1">
      <c r="A77" s="181"/>
      <c r="B77" s="181"/>
      <c r="C77" s="182"/>
      <c r="D77" s="183" t="s">
        <v>316</v>
      </c>
      <c r="E77" s="184">
        <v>23296.54</v>
      </c>
      <c r="F77" s="185"/>
      <c r="G77" s="186">
        <f t="shared" si="260"/>
        <v>0</v>
      </c>
      <c r="H77" s="187">
        <f t="shared" si="261"/>
        <v>0</v>
      </c>
      <c r="I77" s="185">
        <f t="shared" ref="I77:O77" si="329">SUM(I78:I79)</f>
        <v>0</v>
      </c>
      <c r="J77" s="185">
        <f t="shared" si="329"/>
        <v>0</v>
      </c>
      <c r="K77" s="185">
        <f t="shared" si="329"/>
        <v>0</v>
      </c>
      <c r="L77" s="185">
        <f t="shared" si="329"/>
        <v>0</v>
      </c>
      <c r="M77" s="185">
        <f t="shared" si="329"/>
        <v>0</v>
      </c>
      <c r="N77" s="185">
        <f t="shared" si="329"/>
        <v>0</v>
      </c>
      <c r="O77" s="185">
        <f t="shared" si="329"/>
        <v>0</v>
      </c>
      <c r="P77" s="80">
        <f t="shared" si="310"/>
        <v>0</v>
      </c>
      <c r="Q77" s="80">
        <f t="shared" ref="Q77:R77" si="330">IF(BJ77=0,SUM(Z77+AC77+AF77+AI77+AL77+AO77+AR77+AU77+AX77+BA77+BD77+BG77),BJ77)</f>
        <v>0</v>
      </c>
      <c r="R77" s="80">
        <f t="shared" si="330"/>
        <v>0</v>
      </c>
      <c r="S77" s="185">
        <f t="shared" ref="S77:U77" si="331">SUM(S78:S79)</f>
        <v>0</v>
      </c>
      <c r="T77" s="185">
        <f t="shared" si="331"/>
        <v>0</v>
      </c>
      <c r="U77" s="185">
        <f t="shared" si="331"/>
        <v>0</v>
      </c>
      <c r="V77" s="188" t="e">
        <f t="shared" ref="V77:W77" si="332">M77/I77</f>
        <v>#DIV/0!</v>
      </c>
      <c r="W77" s="188" t="e">
        <f t="shared" si="332"/>
        <v>#DIV/0!</v>
      </c>
      <c r="X77" s="188" t="e">
        <f t="shared" si="23"/>
        <v>#DIV/0!</v>
      </c>
      <c r="Y77" s="185">
        <f t="shared" ref="Y77:BK77" si="333">SUM(Y78:Y79)</f>
        <v>0</v>
      </c>
      <c r="Z77" s="185">
        <f t="shared" si="333"/>
        <v>0</v>
      </c>
      <c r="AA77" s="185">
        <f t="shared" si="333"/>
        <v>0</v>
      </c>
      <c r="AB77" s="185">
        <f t="shared" si="333"/>
        <v>0</v>
      </c>
      <c r="AC77" s="185">
        <f t="shared" si="333"/>
        <v>0</v>
      </c>
      <c r="AD77" s="185">
        <f t="shared" si="333"/>
        <v>0</v>
      </c>
      <c r="AE77" s="185">
        <f t="shared" si="333"/>
        <v>0</v>
      </c>
      <c r="AF77" s="185">
        <f t="shared" si="333"/>
        <v>0</v>
      </c>
      <c r="AG77" s="185">
        <f t="shared" si="333"/>
        <v>0</v>
      </c>
      <c r="AH77" s="185">
        <f t="shared" si="333"/>
        <v>0</v>
      </c>
      <c r="AI77" s="185">
        <f t="shared" si="333"/>
        <v>0</v>
      </c>
      <c r="AJ77" s="185">
        <f t="shared" si="333"/>
        <v>0</v>
      </c>
      <c r="AK77" s="185">
        <f t="shared" si="333"/>
        <v>0</v>
      </c>
      <c r="AL77" s="185">
        <f t="shared" si="333"/>
        <v>0</v>
      </c>
      <c r="AM77" s="185">
        <f t="shared" si="333"/>
        <v>0</v>
      </c>
      <c r="AN77" s="185">
        <f t="shared" si="333"/>
        <v>0</v>
      </c>
      <c r="AO77" s="185">
        <f t="shared" si="333"/>
        <v>0</v>
      </c>
      <c r="AP77" s="185">
        <f t="shared" si="333"/>
        <v>0</v>
      </c>
      <c r="AQ77" s="185">
        <f t="shared" si="333"/>
        <v>0</v>
      </c>
      <c r="AR77" s="185">
        <f t="shared" si="333"/>
        <v>0</v>
      </c>
      <c r="AS77" s="185">
        <f t="shared" si="333"/>
        <v>0</v>
      </c>
      <c r="AT77" s="185">
        <f t="shared" si="333"/>
        <v>0</v>
      </c>
      <c r="AU77" s="185">
        <f t="shared" si="333"/>
        <v>0</v>
      </c>
      <c r="AV77" s="185">
        <f t="shared" si="333"/>
        <v>0</v>
      </c>
      <c r="AW77" s="185">
        <f t="shared" si="333"/>
        <v>0</v>
      </c>
      <c r="AX77" s="185">
        <f t="shared" si="333"/>
        <v>0</v>
      </c>
      <c r="AY77" s="185">
        <f t="shared" si="333"/>
        <v>0</v>
      </c>
      <c r="AZ77" s="185">
        <f t="shared" si="333"/>
        <v>0</v>
      </c>
      <c r="BA77" s="185">
        <f t="shared" si="333"/>
        <v>0</v>
      </c>
      <c r="BB77" s="185">
        <f t="shared" si="333"/>
        <v>0</v>
      </c>
      <c r="BC77" s="185">
        <f t="shared" si="333"/>
        <v>0</v>
      </c>
      <c r="BD77" s="185">
        <f t="shared" si="333"/>
        <v>0</v>
      </c>
      <c r="BE77" s="185">
        <f t="shared" si="333"/>
        <v>0</v>
      </c>
      <c r="BF77" s="185">
        <f t="shared" si="333"/>
        <v>0</v>
      </c>
      <c r="BG77" s="185">
        <f t="shared" si="333"/>
        <v>0</v>
      </c>
      <c r="BH77" s="185">
        <f t="shared" si="333"/>
        <v>0</v>
      </c>
      <c r="BI77" s="185">
        <f t="shared" si="333"/>
        <v>0</v>
      </c>
      <c r="BJ77" s="185">
        <f t="shared" si="333"/>
        <v>0</v>
      </c>
      <c r="BK77" s="185">
        <f t="shared" si="333"/>
        <v>0</v>
      </c>
      <c r="BL77" s="156"/>
      <c r="BM77" s="157"/>
      <c r="BN77" s="157"/>
      <c r="BO77" s="157"/>
      <c r="BP77" s="157"/>
    </row>
    <row r="78" spans="1:68" ht="15.75" customHeight="1">
      <c r="A78" s="88"/>
      <c r="B78" s="88"/>
      <c r="C78" s="89" t="s">
        <v>271</v>
      </c>
      <c r="D78" s="90" t="s">
        <v>317</v>
      </c>
      <c r="E78" s="165"/>
      <c r="F78" s="165"/>
      <c r="G78" s="93" t="e">
        <f t="shared" si="260"/>
        <v>#DIV/0!</v>
      </c>
      <c r="H78" s="93" t="e">
        <f t="shared" si="261"/>
        <v>#DIV/0!</v>
      </c>
      <c r="I78" s="95"/>
      <c r="J78" s="189"/>
      <c r="K78" s="189"/>
      <c r="L78" s="189"/>
      <c r="M78" s="96">
        <f t="shared" ref="M78:O78" si="334">Y78+AB78+AE78+AH78+AK78+AN78+AQ78+AT78+AW78+AZ78+BC78+BF78</f>
        <v>0</v>
      </c>
      <c r="N78" s="96">
        <f t="shared" si="334"/>
        <v>0</v>
      </c>
      <c r="O78" s="96">
        <f t="shared" si="334"/>
        <v>0</v>
      </c>
      <c r="P78" s="81">
        <f t="shared" si="310"/>
        <v>0</v>
      </c>
      <c r="Q78" s="81">
        <f t="shared" ref="Q78:R78" si="335">IF(BJ78=0,SUM(Z78+AC78+AF78+AI78+AL78+AO78+AR78+AU78+AX78+BA78+BD78+BG78),BJ78)</f>
        <v>0</v>
      </c>
      <c r="R78" s="81">
        <f t="shared" si="335"/>
        <v>0</v>
      </c>
      <c r="S78" s="96">
        <f t="shared" ref="S78:T78" si="336">I78-M78</f>
        <v>0</v>
      </c>
      <c r="T78" s="96">
        <f t="shared" si="336"/>
        <v>0</v>
      </c>
      <c r="U78" s="96">
        <f t="shared" ref="U78:U79" si="337">L78-O78</f>
        <v>0</v>
      </c>
      <c r="V78" s="97" t="e">
        <f t="shared" ref="V78:W78" si="338">M78/I78</f>
        <v>#DIV/0!</v>
      </c>
      <c r="W78" s="97" t="e">
        <f t="shared" si="338"/>
        <v>#DIV/0!</v>
      </c>
      <c r="X78" s="97" t="e">
        <f t="shared" si="23"/>
        <v>#DIV/0!</v>
      </c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94">
        <v>0</v>
      </c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94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98"/>
      <c r="BM78" s="99"/>
      <c r="BN78" s="99"/>
      <c r="BO78" s="99"/>
      <c r="BP78" s="99"/>
    </row>
    <row r="79" spans="1:68" ht="15.75" customHeight="1">
      <c r="A79" s="88"/>
      <c r="B79" s="88"/>
      <c r="C79" s="89" t="s">
        <v>318</v>
      </c>
      <c r="D79" s="90" t="s">
        <v>319</v>
      </c>
      <c r="E79" s="165"/>
      <c r="F79" s="165"/>
      <c r="G79" s="93" t="e">
        <f t="shared" si="260"/>
        <v>#DIV/0!</v>
      </c>
      <c r="H79" s="93" t="e">
        <f t="shared" si="261"/>
        <v>#DIV/0!</v>
      </c>
      <c r="I79" s="95"/>
      <c r="J79" s="189"/>
      <c r="K79" s="189"/>
      <c r="L79" s="189"/>
      <c r="M79" s="96">
        <f t="shared" ref="M79:O79" si="339">Y79+AB79+AE79+AH79+AK79+AN79+AQ79+AT79+AW79+AZ79+BC79+BF79</f>
        <v>0</v>
      </c>
      <c r="N79" s="96">
        <f t="shared" si="339"/>
        <v>0</v>
      </c>
      <c r="O79" s="96">
        <f t="shared" si="339"/>
        <v>0</v>
      </c>
      <c r="P79" s="81">
        <f t="shared" si="310"/>
        <v>0</v>
      </c>
      <c r="Q79" s="81">
        <f t="shared" ref="Q79:R79" si="340">IF(BJ79=0,SUM(Z79+AC79+AF79+AI79+AL79+AO79+AR79+AU79+AX79+BA79+BD79+BG79),BJ79)</f>
        <v>0</v>
      </c>
      <c r="R79" s="81">
        <f t="shared" si="340"/>
        <v>0</v>
      </c>
      <c r="S79" s="96">
        <f t="shared" ref="S79:T79" si="341">I79-M79</f>
        <v>0</v>
      </c>
      <c r="T79" s="96">
        <f t="shared" si="341"/>
        <v>0</v>
      </c>
      <c r="U79" s="96">
        <f t="shared" si="337"/>
        <v>0</v>
      </c>
      <c r="V79" s="97" t="e">
        <f t="shared" ref="V79:W79" si="342">M79/I79</f>
        <v>#DIV/0!</v>
      </c>
      <c r="W79" s="97" t="e">
        <f t="shared" si="342"/>
        <v>#DIV/0!</v>
      </c>
      <c r="X79" s="97" t="e">
        <f t="shared" si="23"/>
        <v>#DIV/0!</v>
      </c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94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94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98"/>
      <c r="BM79" s="99"/>
      <c r="BN79" s="99"/>
      <c r="BO79" s="99"/>
      <c r="BP79" s="99"/>
    </row>
    <row r="80" spans="1:68" ht="15.75" customHeight="1">
      <c r="A80" s="150"/>
      <c r="B80" s="150"/>
      <c r="C80" s="190"/>
      <c r="D80" s="152" t="s">
        <v>320</v>
      </c>
      <c r="E80" s="153">
        <f t="shared" ref="E80:F80" si="343">SUM(E81:E83)</f>
        <v>13808</v>
      </c>
      <c r="F80" s="153">
        <f t="shared" si="343"/>
        <v>0</v>
      </c>
      <c r="G80" s="191">
        <f t="shared" si="260"/>
        <v>0.27578215527230593</v>
      </c>
      <c r="H80" s="191">
        <f t="shared" si="261"/>
        <v>0</v>
      </c>
      <c r="I80" s="153">
        <f t="shared" ref="I80:O80" si="344">SUM(I81:I83)</f>
        <v>3808</v>
      </c>
      <c r="J80" s="153">
        <f t="shared" si="344"/>
        <v>0</v>
      </c>
      <c r="K80" s="153">
        <f t="shared" si="344"/>
        <v>0</v>
      </c>
      <c r="L80" s="153">
        <f t="shared" si="344"/>
        <v>0</v>
      </c>
      <c r="M80" s="153">
        <f t="shared" si="344"/>
        <v>0</v>
      </c>
      <c r="N80" s="153">
        <f t="shared" si="344"/>
        <v>0</v>
      </c>
      <c r="O80" s="153">
        <f t="shared" si="344"/>
        <v>0</v>
      </c>
      <c r="P80" s="80">
        <f t="shared" si="310"/>
        <v>0</v>
      </c>
      <c r="Q80" s="80">
        <f t="shared" ref="Q80:R80" si="345">IF(BJ80=0,SUM(Z80+AC80+AF80+AI80+AL80+AO80+AR80+AU80+AX80+BA80+BD80+BG80),BJ80)</f>
        <v>0</v>
      </c>
      <c r="R80" s="80">
        <f t="shared" si="345"/>
        <v>0</v>
      </c>
      <c r="S80" s="153">
        <f t="shared" ref="S80:U80" si="346">SUM(S81:S83)</f>
        <v>3808</v>
      </c>
      <c r="T80" s="153">
        <f t="shared" si="346"/>
        <v>0</v>
      </c>
      <c r="U80" s="153">
        <f t="shared" si="346"/>
        <v>0</v>
      </c>
      <c r="V80" s="192">
        <f t="shared" ref="V80:W80" si="347">M80/I80</f>
        <v>0</v>
      </c>
      <c r="W80" s="192" t="e">
        <f t="shared" si="347"/>
        <v>#DIV/0!</v>
      </c>
      <c r="X80" s="192" t="e">
        <f t="shared" si="23"/>
        <v>#DIV/0!</v>
      </c>
      <c r="Y80" s="153">
        <f t="shared" ref="Y80:BK80" si="348">SUM(Y81:Y83)</f>
        <v>0</v>
      </c>
      <c r="Z80" s="153">
        <f t="shared" si="348"/>
        <v>0</v>
      </c>
      <c r="AA80" s="153">
        <f t="shared" si="348"/>
        <v>0</v>
      </c>
      <c r="AB80" s="153">
        <f t="shared" si="348"/>
        <v>0</v>
      </c>
      <c r="AC80" s="153">
        <f t="shared" si="348"/>
        <v>0</v>
      </c>
      <c r="AD80" s="153">
        <f t="shared" si="348"/>
        <v>0</v>
      </c>
      <c r="AE80" s="153">
        <f t="shared" si="348"/>
        <v>0</v>
      </c>
      <c r="AF80" s="153">
        <f t="shared" si="348"/>
        <v>0</v>
      </c>
      <c r="AG80" s="153">
        <f t="shared" si="348"/>
        <v>0</v>
      </c>
      <c r="AH80" s="153">
        <f t="shared" si="348"/>
        <v>0</v>
      </c>
      <c r="AI80" s="153">
        <f t="shared" si="348"/>
        <v>0</v>
      </c>
      <c r="AJ80" s="153">
        <f t="shared" si="348"/>
        <v>0</v>
      </c>
      <c r="AK80" s="153">
        <f t="shared" si="348"/>
        <v>0</v>
      </c>
      <c r="AL80" s="153">
        <f t="shared" si="348"/>
        <v>0</v>
      </c>
      <c r="AM80" s="153">
        <f t="shared" si="348"/>
        <v>0</v>
      </c>
      <c r="AN80" s="153">
        <f t="shared" si="348"/>
        <v>0</v>
      </c>
      <c r="AO80" s="153">
        <f t="shared" si="348"/>
        <v>0</v>
      </c>
      <c r="AP80" s="153">
        <f t="shared" si="348"/>
        <v>0</v>
      </c>
      <c r="AQ80" s="153">
        <f t="shared" si="348"/>
        <v>0</v>
      </c>
      <c r="AR80" s="153">
        <f t="shared" si="348"/>
        <v>0</v>
      </c>
      <c r="AS80" s="153">
        <f t="shared" si="348"/>
        <v>0</v>
      </c>
      <c r="AT80" s="153">
        <f t="shared" si="348"/>
        <v>0</v>
      </c>
      <c r="AU80" s="153">
        <f t="shared" si="348"/>
        <v>0</v>
      </c>
      <c r="AV80" s="153">
        <f t="shared" si="348"/>
        <v>0</v>
      </c>
      <c r="AW80" s="153">
        <f t="shared" si="348"/>
        <v>0</v>
      </c>
      <c r="AX80" s="153">
        <f t="shared" si="348"/>
        <v>0</v>
      </c>
      <c r="AY80" s="153">
        <f t="shared" si="348"/>
        <v>0</v>
      </c>
      <c r="AZ80" s="153">
        <f t="shared" si="348"/>
        <v>0</v>
      </c>
      <c r="BA80" s="153">
        <f t="shared" si="348"/>
        <v>0</v>
      </c>
      <c r="BB80" s="153">
        <f t="shared" si="348"/>
        <v>0</v>
      </c>
      <c r="BC80" s="153">
        <f t="shared" si="348"/>
        <v>0</v>
      </c>
      <c r="BD80" s="153">
        <f t="shared" si="348"/>
        <v>0</v>
      </c>
      <c r="BE80" s="153">
        <f t="shared" si="348"/>
        <v>0</v>
      </c>
      <c r="BF80" s="153">
        <f t="shared" si="348"/>
        <v>0</v>
      </c>
      <c r="BG80" s="153">
        <f t="shared" si="348"/>
        <v>0</v>
      </c>
      <c r="BH80" s="153">
        <f t="shared" si="348"/>
        <v>0</v>
      </c>
      <c r="BI80" s="153">
        <f t="shared" si="348"/>
        <v>0</v>
      </c>
      <c r="BJ80" s="153">
        <f t="shared" si="348"/>
        <v>0</v>
      </c>
      <c r="BK80" s="153">
        <f t="shared" si="348"/>
        <v>0</v>
      </c>
      <c r="BL80" s="156"/>
      <c r="BM80" s="157"/>
      <c r="BN80" s="157"/>
      <c r="BO80" s="157"/>
      <c r="BP80" s="157"/>
    </row>
    <row r="81" spans="1:68" ht="15.75" customHeight="1">
      <c r="A81" s="88" t="s">
        <v>514</v>
      </c>
      <c r="B81" s="110"/>
      <c r="C81" s="89" t="s">
        <v>200</v>
      </c>
      <c r="D81" s="90" t="s">
        <v>201</v>
      </c>
      <c r="E81" s="165">
        <v>3808</v>
      </c>
      <c r="F81" s="165"/>
      <c r="G81" s="93" t="e">
        <f>I81/F81</f>
        <v>#DIV/0!</v>
      </c>
      <c r="H81" s="93" t="e">
        <f>M81/F81</f>
        <v>#DIV/0!</v>
      </c>
      <c r="I81" s="95">
        <v>3808</v>
      </c>
      <c r="J81" s="95"/>
      <c r="K81" s="95"/>
      <c r="L81" s="94"/>
      <c r="M81" s="96">
        <f t="shared" ref="M81:O81" si="349">Y81+AB81+AE81+AH81+AK81+AN81+AQ81+AT81+AW81+AZ81+BC81+BF81</f>
        <v>0</v>
      </c>
      <c r="N81" s="96">
        <f t="shared" si="349"/>
        <v>0</v>
      </c>
      <c r="O81" s="96">
        <f t="shared" si="349"/>
        <v>0</v>
      </c>
      <c r="P81" s="81">
        <f t="shared" si="310"/>
        <v>0</v>
      </c>
      <c r="Q81" s="81">
        <f t="shared" ref="Q81:R81" si="350">IF(BJ81=0,SUM(Z81+AC81+AF81+AI81+AL81+AO81+AR81+AU81+AX81+BA81+BD81+BG81),BJ81)</f>
        <v>0</v>
      </c>
      <c r="R81" s="81">
        <f t="shared" si="350"/>
        <v>0</v>
      </c>
      <c r="S81" s="96">
        <f t="shared" ref="S81:T81" si="351">I81-M81</f>
        <v>3808</v>
      </c>
      <c r="T81" s="96">
        <f t="shared" si="351"/>
        <v>0</v>
      </c>
      <c r="U81" s="96">
        <f t="shared" ref="U81:U83" si="352">L81-O81</f>
        <v>0</v>
      </c>
      <c r="V81" s="97">
        <f t="shared" ref="V81:W81" si="353">M81/I81</f>
        <v>0</v>
      </c>
      <c r="W81" s="97" t="e">
        <f t="shared" si="353"/>
        <v>#DIV/0!</v>
      </c>
      <c r="X81" s="97" t="e">
        <f t="shared" si="23"/>
        <v>#DIV/0!</v>
      </c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8"/>
      <c r="BM81" s="99"/>
      <c r="BN81" s="99"/>
      <c r="BO81" s="99"/>
      <c r="BP81" s="99"/>
    </row>
    <row r="82" spans="1:68" ht="15.75" customHeight="1">
      <c r="A82" s="88"/>
      <c r="B82" s="88"/>
      <c r="C82" s="89" t="s">
        <v>213</v>
      </c>
      <c r="D82" s="90" t="s">
        <v>74</v>
      </c>
      <c r="E82" s="165"/>
      <c r="F82" s="165"/>
      <c r="G82" s="93" t="e">
        <f t="shared" ref="G82:G89" si="354">I82/E82</f>
        <v>#DIV/0!</v>
      </c>
      <c r="H82" s="93" t="e">
        <f t="shared" ref="H82:H89" si="355">M82/E82</f>
        <v>#DIV/0!</v>
      </c>
      <c r="I82" s="95"/>
      <c r="J82" s="95"/>
      <c r="K82" s="95"/>
      <c r="L82" s="94"/>
      <c r="M82" s="96">
        <f t="shared" ref="M82:O82" si="356">Y82+AB82+AE82+AH82+AK82+AN82+AQ82+AT82+AW82+AZ82+BC82+BF82</f>
        <v>0</v>
      </c>
      <c r="N82" s="96">
        <f t="shared" si="356"/>
        <v>0</v>
      </c>
      <c r="O82" s="96">
        <f t="shared" si="356"/>
        <v>0</v>
      </c>
      <c r="P82" s="81">
        <f t="shared" si="310"/>
        <v>0</v>
      </c>
      <c r="Q82" s="81">
        <f t="shared" ref="Q82:R82" si="357">IF(BJ82=0,SUM(Z82+AC82+AF82+AI82+AL82+AO82+AR82+AU82+AX82+BA82+BD82+BG82),BJ82)</f>
        <v>0</v>
      </c>
      <c r="R82" s="81">
        <f t="shared" si="357"/>
        <v>0</v>
      </c>
      <c r="S82" s="96">
        <f t="shared" ref="S82:T82" si="358">I82-M82</f>
        <v>0</v>
      </c>
      <c r="T82" s="96">
        <f t="shared" si="358"/>
        <v>0</v>
      </c>
      <c r="U82" s="96">
        <f t="shared" si="352"/>
        <v>0</v>
      </c>
      <c r="V82" s="97" t="e">
        <f t="shared" ref="V82:W82" si="359">M82/I82</f>
        <v>#DIV/0!</v>
      </c>
      <c r="W82" s="97" t="e">
        <f t="shared" si="359"/>
        <v>#DIV/0!</v>
      </c>
      <c r="X82" s="97" t="e">
        <f t="shared" si="23"/>
        <v>#DIV/0!</v>
      </c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8"/>
      <c r="BM82" s="99"/>
      <c r="BN82" s="99"/>
      <c r="BO82" s="99"/>
      <c r="BP82" s="99"/>
    </row>
    <row r="83" spans="1:68" ht="15.75" customHeight="1">
      <c r="A83" s="88"/>
      <c r="B83" s="88"/>
      <c r="C83" s="89" t="s">
        <v>318</v>
      </c>
      <c r="D83" s="90" t="s">
        <v>321</v>
      </c>
      <c r="E83" s="193">
        <v>10000</v>
      </c>
      <c r="F83" s="194"/>
      <c r="G83" s="93">
        <f t="shared" si="354"/>
        <v>0</v>
      </c>
      <c r="H83" s="93">
        <f t="shared" si="355"/>
        <v>0</v>
      </c>
      <c r="I83" s="141"/>
      <c r="J83" s="95"/>
      <c r="K83" s="95"/>
      <c r="L83" s="94"/>
      <c r="M83" s="96">
        <f t="shared" ref="M83:O83" si="360">Y83+AB83+AE83+AH83+AK83+AN83+AQ83+AT83+AW83+AZ83+BC83+BF83</f>
        <v>0</v>
      </c>
      <c r="N83" s="96">
        <f t="shared" si="360"/>
        <v>0</v>
      </c>
      <c r="O83" s="96">
        <f t="shared" si="360"/>
        <v>0</v>
      </c>
      <c r="P83" s="81">
        <f t="shared" si="310"/>
        <v>0</v>
      </c>
      <c r="Q83" s="81">
        <f t="shared" ref="Q83:R83" si="361">IF(BJ83=0,SUM(Z83+AC83+AF83+AI83+AL83+AO83+AR83+AU83+AX83+BA83+BD83+BG83),BJ83)</f>
        <v>0</v>
      </c>
      <c r="R83" s="81">
        <f t="shared" si="361"/>
        <v>0</v>
      </c>
      <c r="S83" s="96">
        <f t="shared" ref="S83:T83" si="362">I83-M83</f>
        <v>0</v>
      </c>
      <c r="T83" s="96">
        <f t="shared" si="362"/>
        <v>0</v>
      </c>
      <c r="U83" s="96">
        <f t="shared" si="352"/>
        <v>0</v>
      </c>
      <c r="V83" s="97" t="e">
        <f t="shared" ref="V83:W83" si="363">M83/I83</f>
        <v>#DIV/0!</v>
      </c>
      <c r="W83" s="97" t="e">
        <f t="shared" si="363"/>
        <v>#DIV/0!</v>
      </c>
      <c r="X83" s="97" t="e">
        <f t="shared" si="23"/>
        <v>#DIV/0!</v>
      </c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102">
        <v>0</v>
      </c>
      <c r="BA83" s="95"/>
      <c r="BB83" s="95"/>
      <c r="BC83" s="95"/>
      <c r="BD83" s="95"/>
      <c r="BE83" s="95"/>
      <c r="BF83" s="102">
        <v>0</v>
      </c>
      <c r="BG83" s="95"/>
      <c r="BH83" s="95"/>
      <c r="BI83" s="95"/>
      <c r="BJ83" s="95"/>
      <c r="BK83" s="95"/>
      <c r="BL83" s="98"/>
      <c r="BM83" s="99"/>
      <c r="BN83" s="99"/>
      <c r="BO83" s="99"/>
      <c r="BP83" s="99"/>
    </row>
    <row r="84" spans="1:68" ht="15.75" customHeight="1">
      <c r="A84" s="150"/>
      <c r="B84" s="150"/>
      <c r="C84" s="190"/>
      <c r="D84" s="152" t="s">
        <v>322</v>
      </c>
      <c r="E84" s="153">
        <f>SUM(E85:E88)</f>
        <v>32329.200000000001</v>
      </c>
      <c r="F84" s="153">
        <f>SUM(F85:F87)</f>
        <v>0</v>
      </c>
      <c r="G84" s="191">
        <f t="shared" si="354"/>
        <v>0</v>
      </c>
      <c r="H84" s="191">
        <f t="shared" si="355"/>
        <v>0</v>
      </c>
      <c r="I84" s="153">
        <f t="shared" ref="I84:K84" si="364">SUM(I85:I88)</f>
        <v>0</v>
      </c>
      <c r="J84" s="153">
        <f t="shared" si="364"/>
        <v>73937.67</v>
      </c>
      <c r="K84" s="153">
        <f t="shared" si="364"/>
        <v>0</v>
      </c>
      <c r="L84" s="153">
        <f t="shared" ref="L84:O84" si="365">SUM(L85:L87)</f>
        <v>0</v>
      </c>
      <c r="M84" s="153">
        <f t="shared" si="365"/>
        <v>0</v>
      </c>
      <c r="N84" s="153">
        <f t="shared" si="365"/>
        <v>10901.4</v>
      </c>
      <c r="O84" s="153">
        <f t="shared" si="365"/>
        <v>0</v>
      </c>
      <c r="P84" s="80">
        <f t="shared" si="310"/>
        <v>0</v>
      </c>
      <c r="Q84" s="80">
        <f t="shared" ref="Q84:R84" si="366">IF(BJ84=0,SUM(Z84+AC84+AF84+AI84+AL84+AO84+AR84+AU84+AX84+BA84+BD84+BG84),BJ84)</f>
        <v>10901.4</v>
      </c>
      <c r="R84" s="80">
        <f t="shared" si="366"/>
        <v>0</v>
      </c>
      <c r="S84" s="153">
        <f t="shared" ref="S84:T84" si="367">SUM(S85:S88)</f>
        <v>0</v>
      </c>
      <c r="T84" s="153">
        <f t="shared" si="367"/>
        <v>63036.27</v>
      </c>
      <c r="U84" s="153">
        <f>SUM(U85:U87)</f>
        <v>0</v>
      </c>
      <c r="V84" s="192" t="e">
        <f t="shared" ref="V84:W84" si="368">M84/I84</f>
        <v>#DIV/0!</v>
      </c>
      <c r="W84" s="192">
        <f t="shared" si="368"/>
        <v>0.14744040487075127</v>
      </c>
      <c r="X84" s="192" t="e">
        <f t="shared" si="23"/>
        <v>#DIV/0!</v>
      </c>
      <c r="Y84" s="153">
        <f t="shared" ref="Y84:BK84" si="369">SUM(Y85:Y87)</f>
        <v>0</v>
      </c>
      <c r="Z84" s="153">
        <f t="shared" si="369"/>
        <v>4271.3999999999996</v>
      </c>
      <c r="AA84" s="153">
        <f t="shared" si="369"/>
        <v>0</v>
      </c>
      <c r="AB84" s="153">
        <f t="shared" si="369"/>
        <v>0</v>
      </c>
      <c r="AC84" s="153">
        <f t="shared" si="369"/>
        <v>6630</v>
      </c>
      <c r="AD84" s="153">
        <f t="shared" si="369"/>
        <v>0</v>
      </c>
      <c r="AE84" s="153">
        <f t="shared" si="369"/>
        <v>0</v>
      </c>
      <c r="AF84" s="153">
        <f t="shared" si="369"/>
        <v>0</v>
      </c>
      <c r="AG84" s="153">
        <f t="shared" si="369"/>
        <v>0</v>
      </c>
      <c r="AH84" s="153">
        <f t="shared" si="369"/>
        <v>0</v>
      </c>
      <c r="AI84" s="153">
        <f t="shared" si="369"/>
        <v>0</v>
      </c>
      <c r="AJ84" s="153">
        <f t="shared" si="369"/>
        <v>0</v>
      </c>
      <c r="AK84" s="153">
        <f t="shared" si="369"/>
        <v>0</v>
      </c>
      <c r="AL84" s="153">
        <f t="shared" si="369"/>
        <v>0</v>
      </c>
      <c r="AM84" s="153">
        <f t="shared" si="369"/>
        <v>0</v>
      </c>
      <c r="AN84" s="153">
        <f t="shared" si="369"/>
        <v>0</v>
      </c>
      <c r="AO84" s="153">
        <f t="shared" si="369"/>
        <v>0</v>
      </c>
      <c r="AP84" s="153">
        <f t="shared" si="369"/>
        <v>0</v>
      </c>
      <c r="AQ84" s="153">
        <f t="shared" si="369"/>
        <v>0</v>
      </c>
      <c r="AR84" s="153">
        <f t="shared" si="369"/>
        <v>0</v>
      </c>
      <c r="AS84" s="153">
        <f t="shared" si="369"/>
        <v>0</v>
      </c>
      <c r="AT84" s="153">
        <f t="shared" si="369"/>
        <v>0</v>
      </c>
      <c r="AU84" s="153">
        <f t="shared" si="369"/>
        <v>0</v>
      </c>
      <c r="AV84" s="153">
        <f t="shared" si="369"/>
        <v>0</v>
      </c>
      <c r="AW84" s="153">
        <f t="shared" si="369"/>
        <v>0</v>
      </c>
      <c r="AX84" s="153">
        <f t="shared" si="369"/>
        <v>0</v>
      </c>
      <c r="AY84" s="153">
        <f t="shared" si="369"/>
        <v>0</v>
      </c>
      <c r="AZ84" s="153">
        <f t="shared" si="369"/>
        <v>0</v>
      </c>
      <c r="BA84" s="153">
        <f t="shared" si="369"/>
        <v>0</v>
      </c>
      <c r="BB84" s="153">
        <f t="shared" si="369"/>
        <v>0</v>
      </c>
      <c r="BC84" s="153">
        <f t="shared" si="369"/>
        <v>0</v>
      </c>
      <c r="BD84" s="153">
        <f t="shared" si="369"/>
        <v>0</v>
      </c>
      <c r="BE84" s="153">
        <f t="shared" si="369"/>
        <v>0</v>
      </c>
      <c r="BF84" s="153">
        <f t="shared" si="369"/>
        <v>0</v>
      </c>
      <c r="BG84" s="153">
        <f t="shared" si="369"/>
        <v>0</v>
      </c>
      <c r="BH84" s="153">
        <f t="shared" si="369"/>
        <v>0</v>
      </c>
      <c r="BI84" s="153">
        <f t="shared" si="369"/>
        <v>0</v>
      </c>
      <c r="BJ84" s="153">
        <f t="shared" si="369"/>
        <v>0</v>
      </c>
      <c r="BK84" s="153">
        <f t="shared" si="369"/>
        <v>0</v>
      </c>
      <c r="BL84" s="156"/>
      <c r="BM84" s="157"/>
      <c r="BN84" s="157"/>
      <c r="BO84" s="157"/>
      <c r="BP84" s="157"/>
    </row>
    <row r="85" spans="1:68" ht="15.75" customHeight="1">
      <c r="A85" s="110"/>
      <c r="B85" s="110"/>
      <c r="C85" s="100" t="s">
        <v>318</v>
      </c>
      <c r="D85" s="90" t="s">
        <v>133</v>
      </c>
      <c r="E85" s="91">
        <v>10925.2</v>
      </c>
      <c r="F85" s="165"/>
      <c r="G85" s="93">
        <f t="shared" si="354"/>
        <v>0</v>
      </c>
      <c r="H85" s="93">
        <f t="shared" si="355"/>
        <v>0</v>
      </c>
      <c r="I85" s="141"/>
      <c r="J85" s="95"/>
      <c r="K85" s="95"/>
      <c r="L85" s="94"/>
      <c r="M85" s="96">
        <f t="shared" ref="M85:O85" si="370">Y85+AB85+AE85+AH85+AK85+AN85+AQ85+AT85+AW85+AZ85+BC85+BF85</f>
        <v>0</v>
      </c>
      <c r="N85" s="96">
        <f t="shared" si="370"/>
        <v>0</v>
      </c>
      <c r="O85" s="96">
        <f t="shared" si="370"/>
        <v>0</v>
      </c>
      <c r="P85" s="81">
        <f t="shared" si="310"/>
        <v>0</v>
      </c>
      <c r="Q85" s="81">
        <f t="shared" ref="Q85:R85" si="371">IF(BJ85=0,SUM(Z85+AC85+AF85+AI85+AL85+AO85+AR85+AU85+AX85+BA85+BD85+BG85),BJ85)</f>
        <v>0</v>
      </c>
      <c r="R85" s="81">
        <f t="shared" si="371"/>
        <v>0</v>
      </c>
      <c r="S85" s="96">
        <f t="shared" ref="S85:T85" si="372">I85-M85</f>
        <v>0</v>
      </c>
      <c r="T85" s="96">
        <f t="shared" si="372"/>
        <v>0</v>
      </c>
      <c r="U85" s="96">
        <f t="shared" ref="U85:U88" si="373">L85-O85</f>
        <v>0</v>
      </c>
      <c r="V85" s="97" t="e">
        <f t="shared" ref="V85:W85" si="374">M85/I85</f>
        <v>#DIV/0!</v>
      </c>
      <c r="W85" s="97" t="e">
        <f t="shared" si="374"/>
        <v>#DIV/0!</v>
      </c>
      <c r="X85" s="97" t="e">
        <f t="shared" si="23"/>
        <v>#DIV/0!</v>
      </c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8"/>
      <c r="BM85" s="99"/>
      <c r="BN85" s="99"/>
      <c r="BO85" s="99"/>
      <c r="BP85" s="99"/>
    </row>
    <row r="86" spans="1:68" ht="15.75" customHeight="1">
      <c r="A86" s="88"/>
      <c r="B86" s="88"/>
      <c r="C86" s="100" t="s">
        <v>323</v>
      </c>
      <c r="D86" s="90" t="s">
        <v>134</v>
      </c>
      <c r="E86" s="91">
        <v>3000</v>
      </c>
      <c r="F86" s="146"/>
      <c r="G86" s="93">
        <f t="shared" si="354"/>
        <v>0</v>
      </c>
      <c r="H86" s="93">
        <f t="shared" si="355"/>
        <v>0</v>
      </c>
      <c r="I86" s="94"/>
      <c r="J86" s="118"/>
      <c r="K86" s="118"/>
      <c r="L86" s="94"/>
      <c r="M86" s="96">
        <f t="shared" ref="M86:O86" si="375">Y86+AB86+AE86+AH86+AK86+AN86+AQ86+AT86+AW86+AZ86+BC86+BF86</f>
        <v>0</v>
      </c>
      <c r="N86" s="96">
        <f t="shared" si="375"/>
        <v>0</v>
      </c>
      <c r="O86" s="96">
        <f t="shared" si="375"/>
        <v>0</v>
      </c>
      <c r="P86" s="81">
        <f t="shared" si="310"/>
        <v>0</v>
      </c>
      <c r="Q86" s="81">
        <f t="shared" ref="Q86:R86" si="376">IF(BJ86=0,SUM(Z86+AC86+AF86+AI86+AL86+AO86+AR86+AU86+AX86+BA86+BD86+BG86),BJ86)</f>
        <v>0</v>
      </c>
      <c r="R86" s="81">
        <f t="shared" si="376"/>
        <v>0</v>
      </c>
      <c r="S86" s="96">
        <f t="shared" ref="S86:T86" si="377">I86-M86</f>
        <v>0</v>
      </c>
      <c r="T86" s="96">
        <f t="shared" si="377"/>
        <v>0</v>
      </c>
      <c r="U86" s="96">
        <f t="shared" si="373"/>
        <v>0</v>
      </c>
      <c r="V86" s="97" t="e">
        <f t="shared" ref="V86:W86" si="378">M86/I86</f>
        <v>#DIV/0!</v>
      </c>
      <c r="W86" s="97" t="e">
        <f t="shared" si="378"/>
        <v>#DIV/0!</v>
      </c>
      <c r="X86" s="97" t="e">
        <f t="shared" si="23"/>
        <v>#DIV/0!</v>
      </c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102">
        <v>0</v>
      </c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8"/>
      <c r="BM86" s="99"/>
      <c r="BN86" s="99"/>
      <c r="BO86" s="99"/>
      <c r="BP86" s="99"/>
    </row>
    <row r="87" spans="1:68" ht="15.75" customHeight="1">
      <c r="A87" s="88"/>
      <c r="B87" s="135" t="s">
        <v>324</v>
      </c>
      <c r="C87" s="100" t="s">
        <v>325</v>
      </c>
      <c r="D87" s="143" t="s">
        <v>135</v>
      </c>
      <c r="E87" s="91">
        <v>10000</v>
      </c>
      <c r="F87" s="146"/>
      <c r="G87" s="93">
        <f t="shared" si="354"/>
        <v>0</v>
      </c>
      <c r="H87" s="93">
        <f t="shared" si="355"/>
        <v>0</v>
      </c>
      <c r="I87" s="95"/>
      <c r="J87" s="116">
        <v>73937.67</v>
      </c>
      <c r="K87" s="116"/>
      <c r="L87" s="94"/>
      <c r="M87" s="96">
        <f t="shared" ref="M87:O87" si="379">Y87+AB87+AE87+AH87+AK87+AN87+AQ87+AT87+AW87+AZ87+BC87+BF87</f>
        <v>0</v>
      </c>
      <c r="N87" s="96">
        <f t="shared" si="379"/>
        <v>10901.4</v>
      </c>
      <c r="O87" s="96">
        <f t="shared" si="379"/>
        <v>0</v>
      </c>
      <c r="P87" s="81">
        <f t="shared" si="310"/>
        <v>0</v>
      </c>
      <c r="Q87" s="81">
        <f t="shared" ref="Q87:R87" si="380">IF(BJ87=0,SUM(Z87+AC87+AF87+AI87+AL87+AO87+AR87+AU87+AX87+BA87+BD87+BG87),BJ87)</f>
        <v>10901.4</v>
      </c>
      <c r="R87" s="81">
        <f t="shared" si="380"/>
        <v>0</v>
      </c>
      <c r="S87" s="96">
        <f t="shared" ref="S87:T87" si="381">I87-M87</f>
        <v>0</v>
      </c>
      <c r="T87" s="96">
        <f t="shared" si="381"/>
        <v>63036.27</v>
      </c>
      <c r="U87" s="96">
        <f t="shared" si="373"/>
        <v>0</v>
      </c>
      <c r="V87" s="97" t="e">
        <f t="shared" ref="V87:W87" si="382">M87/I87</f>
        <v>#DIV/0!</v>
      </c>
      <c r="W87" s="97">
        <f t="shared" si="382"/>
        <v>0.14744040487075127</v>
      </c>
      <c r="X87" s="97" t="e">
        <f t="shared" si="23"/>
        <v>#DIV/0!</v>
      </c>
      <c r="Y87" s="95"/>
      <c r="Z87" s="95">
        <f>363.4+2000+900+1008</f>
        <v>4271.3999999999996</v>
      </c>
      <c r="AA87" s="95"/>
      <c r="AB87" s="95"/>
      <c r="AC87" s="102">
        <f>490+210+2000+3930</f>
        <v>6630</v>
      </c>
      <c r="AD87" s="95"/>
      <c r="AE87" s="95"/>
      <c r="AF87" s="102">
        <v>0</v>
      </c>
      <c r="AG87" s="95"/>
      <c r="AH87" s="95"/>
      <c r="AI87" s="102">
        <v>0</v>
      </c>
      <c r="AJ87" s="95"/>
      <c r="AK87" s="95"/>
      <c r="AL87" s="95"/>
      <c r="AM87" s="95"/>
      <c r="AN87" s="102">
        <v>0</v>
      </c>
      <c r="AO87" s="102">
        <v>0</v>
      </c>
      <c r="AP87" s="95"/>
      <c r="AQ87" s="102">
        <v>0</v>
      </c>
      <c r="AR87" s="95"/>
      <c r="AS87" s="95"/>
      <c r="AT87" s="95"/>
      <c r="AU87" s="95"/>
      <c r="AV87" s="95"/>
      <c r="AW87" s="102">
        <v>0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8"/>
      <c r="BM87" s="99"/>
      <c r="BN87" s="99"/>
      <c r="BO87" s="99"/>
      <c r="BP87" s="99"/>
    </row>
    <row r="88" spans="1:68" ht="15.75" customHeight="1">
      <c r="A88" s="135"/>
      <c r="B88" s="135"/>
      <c r="C88" s="100" t="s">
        <v>218</v>
      </c>
      <c r="D88" s="90" t="s">
        <v>326</v>
      </c>
      <c r="E88" s="91">
        <v>8404</v>
      </c>
      <c r="F88" s="146"/>
      <c r="G88" s="93">
        <f t="shared" si="354"/>
        <v>0</v>
      </c>
      <c r="H88" s="93">
        <f t="shared" si="355"/>
        <v>0</v>
      </c>
      <c r="I88" s="125"/>
      <c r="J88" s="125"/>
      <c r="K88" s="116"/>
      <c r="L88" s="94"/>
      <c r="M88" s="195">
        <f t="shared" ref="M88:N88" si="383">Y88+AE88+AH88+AK88+AN88+AQ88+AT88+AW88+AZ88+BC88+BF88</f>
        <v>0</v>
      </c>
      <c r="N88" s="96">
        <f t="shared" si="383"/>
        <v>0</v>
      </c>
      <c r="O88" s="96">
        <f>AA88+AD88+AG88+AJ88+AM88+AP88+AS88+AV88+AY88+BB88+BE88+BH88</f>
        <v>0</v>
      </c>
      <c r="P88" s="81">
        <f t="shared" ref="P88:Q88" si="384">IF(BI88=0,SUM(Y88+AE88+AH88+AK88+AN88+AQ88+AT88+AW88+AZ88+BC88+BF88),BI88)</f>
        <v>0</v>
      </c>
      <c r="Q88" s="81">
        <f t="shared" si="384"/>
        <v>0</v>
      </c>
      <c r="R88" s="81">
        <f>IF(BK88=0,SUM(AA88+AD88+AG88+AJ88+AM88+AP88+AS88+AV88+AY88+BB88+BE88+BH88),BK88)</f>
        <v>0</v>
      </c>
      <c r="S88" s="96">
        <f t="shared" ref="S88:T88" si="385">I88-M88</f>
        <v>0</v>
      </c>
      <c r="T88" s="96">
        <f t="shared" si="385"/>
        <v>0</v>
      </c>
      <c r="U88" s="96">
        <f t="shared" si="373"/>
        <v>0</v>
      </c>
      <c r="V88" s="97" t="e">
        <f t="shared" ref="V88:W88" si="386">M88/I39</f>
        <v>#DIV/0!</v>
      </c>
      <c r="W88" s="97">
        <f t="shared" si="386"/>
        <v>0</v>
      </c>
      <c r="X88" s="97" t="e">
        <f t="shared" si="23"/>
        <v>#DIV/0!</v>
      </c>
      <c r="Y88" s="95"/>
      <c r="Z88" s="95"/>
      <c r="AA88" s="95"/>
      <c r="AB88" s="125"/>
      <c r="AC88" s="12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8"/>
      <c r="BM88" s="99"/>
      <c r="BN88" s="99"/>
      <c r="BO88" s="99"/>
      <c r="BP88" s="99"/>
    </row>
    <row r="89" spans="1:68" ht="15.75" customHeight="1">
      <c r="A89" s="150"/>
      <c r="B89" s="150"/>
      <c r="C89" s="190"/>
      <c r="D89" s="152" t="s">
        <v>327</v>
      </c>
      <c r="E89" s="153">
        <f t="shared" ref="E89:F89" si="387">SUM(E90:E95)</f>
        <v>69491.34</v>
      </c>
      <c r="F89" s="153">
        <f t="shared" si="387"/>
        <v>21041.95</v>
      </c>
      <c r="G89" s="191">
        <f t="shared" si="354"/>
        <v>0</v>
      </c>
      <c r="H89" s="191">
        <f t="shared" si="355"/>
        <v>0</v>
      </c>
      <c r="I89" s="153">
        <f t="shared" ref="I89:O89" si="388">SUM(I91:I95)</f>
        <v>0</v>
      </c>
      <c r="J89" s="153">
        <f t="shared" si="388"/>
        <v>0</v>
      </c>
      <c r="K89" s="153">
        <f t="shared" si="388"/>
        <v>0</v>
      </c>
      <c r="L89" s="153">
        <f t="shared" si="388"/>
        <v>0</v>
      </c>
      <c r="M89" s="153">
        <f t="shared" si="388"/>
        <v>0</v>
      </c>
      <c r="N89" s="153">
        <f t="shared" si="388"/>
        <v>0</v>
      </c>
      <c r="O89" s="153">
        <f t="shared" si="388"/>
        <v>0</v>
      </c>
      <c r="P89" s="80">
        <f t="shared" ref="P89:R89" si="389">IF(BI89=0,SUM(Y89+AB89+AE89+AH89+AK89+AN89+AQ89+AT89+AW89+AZ89+BC89+BF89),BI89)</f>
        <v>0</v>
      </c>
      <c r="Q89" s="80">
        <f t="shared" si="389"/>
        <v>0</v>
      </c>
      <c r="R89" s="80">
        <f t="shared" si="389"/>
        <v>0</v>
      </c>
      <c r="S89" s="153">
        <f t="shared" ref="S89:U89" si="390">SUM(S91:S95)</f>
        <v>0</v>
      </c>
      <c r="T89" s="153">
        <f t="shared" si="390"/>
        <v>0</v>
      </c>
      <c r="U89" s="153">
        <f t="shared" si="390"/>
        <v>0</v>
      </c>
      <c r="V89" s="192" t="e">
        <f t="shared" ref="V89:W89" si="391">M89/I89</f>
        <v>#DIV/0!</v>
      </c>
      <c r="W89" s="192" t="e">
        <f t="shared" si="391"/>
        <v>#DIV/0!</v>
      </c>
      <c r="X89" s="192" t="e">
        <f t="shared" si="23"/>
        <v>#DIV/0!</v>
      </c>
      <c r="Y89" s="153">
        <f t="shared" ref="Y89:BK89" si="392">SUM(Y91:Y95)</f>
        <v>0</v>
      </c>
      <c r="Z89" s="153">
        <f t="shared" si="392"/>
        <v>0</v>
      </c>
      <c r="AA89" s="153">
        <f t="shared" si="392"/>
        <v>0</v>
      </c>
      <c r="AB89" s="153">
        <f t="shared" si="392"/>
        <v>0</v>
      </c>
      <c r="AC89" s="153">
        <f t="shared" si="392"/>
        <v>0</v>
      </c>
      <c r="AD89" s="153">
        <f t="shared" si="392"/>
        <v>0</v>
      </c>
      <c r="AE89" s="153">
        <f t="shared" si="392"/>
        <v>0</v>
      </c>
      <c r="AF89" s="153">
        <f t="shared" si="392"/>
        <v>0</v>
      </c>
      <c r="AG89" s="153">
        <f t="shared" si="392"/>
        <v>0</v>
      </c>
      <c r="AH89" s="153">
        <f t="shared" si="392"/>
        <v>0</v>
      </c>
      <c r="AI89" s="153">
        <f t="shared" si="392"/>
        <v>0</v>
      </c>
      <c r="AJ89" s="153">
        <f t="shared" si="392"/>
        <v>0</v>
      </c>
      <c r="AK89" s="153">
        <f t="shared" si="392"/>
        <v>0</v>
      </c>
      <c r="AL89" s="153">
        <f t="shared" si="392"/>
        <v>0</v>
      </c>
      <c r="AM89" s="153">
        <f t="shared" si="392"/>
        <v>0</v>
      </c>
      <c r="AN89" s="153">
        <f t="shared" si="392"/>
        <v>0</v>
      </c>
      <c r="AO89" s="153">
        <f t="shared" si="392"/>
        <v>0</v>
      </c>
      <c r="AP89" s="153">
        <f t="shared" si="392"/>
        <v>0</v>
      </c>
      <c r="AQ89" s="153">
        <f t="shared" si="392"/>
        <v>0</v>
      </c>
      <c r="AR89" s="153">
        <f t="shared" si="392"/>
        <v>0</v>
      </c>
      <c r="AS89" s="153">
        <f t="shared" si="392"/>
        <v>0</v>
      </c>
      <c r="AT89" s="153">
        <f t="shared" si="392"/>
        <v>0</v>
      </c>
      <c r="AU89" s="153">
        <f t="shared" si="392"/>
        <v>0</v>
      </c>
      <c r="AV89" s="153">
        <f t="shared" si="392"/>
        <v>0</v>
      </c>
      <c r="AW89" s="153">
        <f t="shared" si="392"/>
        <v>0</v>
      </c>
      <c r="AX89" s="153">
        <f t="shared" si="392"/>
        <v>0</v>
      </c>
      <c r="AY89" s="153">
        <f t="shared" si="392"/>
        <v>0</v>
      </c>
      <c r="AZ89" s="153">
        <f t="shared" si="392"/>
        <v>0</v>
      </c>
      <c r="BA89" s="153">
        <f t="shared" si="392"/>
        <v>0</v>
      </c>
      <c r="BB89" s="153">
        <f t="shared" si="392"/>
        <v>0</v>
      </c>
      <c r="BC89" s="153">
        <f t="shared" si="392"/>
        <v>0</v>
      </c>
      <c r="BD89" s="153">
        <f t="shared" si="392"/>
        <v>0</v>
      </c>
      <c r="BE89" s="153">
        <f t="shared" si="392"/>
        <v>0</v>
      </c>
      <c r="BF89" s="153">
        <f t="shared" si="392"/>
        <v>0</v>
      </c>
      <c r="BG89" s="153">
        <f t="shared" si="392"/>
        <v>0</v>
      </c>
      <c r="BH89" s="153">
        <f t="shared" si="392"/>
        <v>0</v>
      </c>
      <c r="BI89" s="153">
        <f t="shared" si="392"/>
        <v>0</v>
      </c>
      <c r="BJ89" s="153">
        <f t="shared" si="392"/>
        <v>0</v>
      </c>
      <c r="BK89" s="153">
        <f t="shared" si="392"/>
        <v>0</v>
      </c>
      <c r="BL89" s="156"/>
      <c r="BM89" s="157"/>
      <c r="BN89" s="157"/>
      <c r="BO89" s="157"/>
      <c r="BP89" s="157"/>
    </row>
    <row r="90" spans="1:68" ht="15.75" customHeight="1">
      <c r="A90" s="167"/>
      <c r="B90" s="167"/>
      <c r="C90" s="168"/>
      <c r="D90" s="169" t="s">
        <v>328</v>
      </c>
      <c r="E90" s="170">
        <v>59491.34</v>
      </c>
      <c r="F90" s="171"/>
      <c r="G90" s="93"/>
      <c r="H90" s="93"/>
      <c r="I90" s="173"/>
      <c r="J90" s="173"/>
      <c r="K90" s="173"/>
      <c r="L90" s="173"/>
      <c r="M90" s="174"/>
      <c r="N90" s="174"/>
      <c r="O90" s="174"/>
      <c r="P90" s="81"/>
      <c r="Q90" s="81"/>
      <c r="R90" s="81"/>
      <c r="S90" s="174"/>
      <c r="T90" s="174"/>
      <c r="U90" s="174"/>
      <c r="V90" s="175"/>
      <c r="W90" s="175"/>
      <c r="X90" s="175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9"/>
      <c r="BM90" s="180"/>
      <c r="BN90" s="180"/>
      <c r="BO90" s="180"/>
      <c r="BP90" s="180"/>
    </row>
    <row r="91" spans="1:68" ht="15.75" customHeight="1">
      <c r="A91" s="196"/>
      <c r="B91" s="196"/>
      <c r="C91" s="197" t="s">
        <v>165</v>
      </c>
      <c r="D91" s="198" t="s">
        <v>515</v>
      </c>
      <c r="E91" s="199">
        <v>10000</v>
      </c>
      <c r="F91" s="171"/>
      <c r="G91" s="93">
        <f>I91/E91</f>
        <v>0</v>
      </c>
      <c r="H91" s="93">
        <f>M91/E91</f>
        <v>0</v>
      </c>
      <c r="I91" s="173"/>
      <c r="J91" s="173"/>
      <c r="K91" s="173"/>
      <c r="L91" s="173"/>
      <c r="M91" s="174">
        <f t="shared" ref="M91:O91" si="393">Y91+AB91+AE91+AH91+AK91+AN91+AQ91+AT91+AW91+AZ91+BC91+BF91</f>
        <v>0</v>
      </c>
      <c r="N91" s="174">
        <f t="shared" si="393"/>
        <v>0</v>
      </c>
      <c r="O91" s="174">
        <f t="shared" si="393"/>
        <v>0</v>
      </c>
      <c r="P91" s="81">
        <f t="shared" ref="P91:R91" si="394">IF(BI91=0,SUM(Y91+AB91+AE91+AH91+AK91+AN91+AQ91+AT91+AW91+AZ91+BC91+BF91),BI91)</f>
        <v>0</v>
      </c>
      <c r="Q91" s="81">
        <f t="shared" si="394"/>
        <v>0</v>
      </c>
      <c r="R91" s="81">
        <f t="shared" si="394"/>
        <v>0</v>
      </c>
      <c r="S91" s="174">
        <f t="shared" ref="S91:T91" si="395">I91-M91</f>
        <v>0</v>
      </c>
      <c r="T91" s="174">
        <f t="shared" si="395"/>
        <v>0</v>
      </c>
      <c r="U91" s="174">
        <f>L91-O91</f>
        <v>0</v>
      </c>
      <c r="V91" s="175" t="e">
        <f t="shared" ref="V91:W91" si="396">M91/I91</f>
        <v>#DIV/0!</v>
      </c>
      <c r="W91" s="175" t="e">
        <f t="shared" si="396"/>
        <v>#DIV/0!</v>
      </c>
      <c r="X91" s="175" t="e">
        <f>O91/L91</f>
        <v>#DIV/0!</v>
      </c>
      <c r="Y91" s="171"/>
      <c r="Z91" s="171"/>
      <c r="AA91" s="171"/>
      <c r="AB91" s="171"/>
      <c r="AC91" s="171"/>
      <c r="AD91" s="171"/>
      <c r="AE91" s="171"/>
      <c r="AF91" s="170">
        <v>0</v>
      </c>
      <c r="AG91" s="171"/>
      <c r="AH91" s="171"/>
      <c r="AI91" s="170">
        <v>0</v>
      </c>
      <c r="AJ91" s="171"/>
      <c r="AK91" s="171"/>
      <c r="AL91" s="170">
        <v>0</v>
      </c>
      <c r="AM91" s="171"/>
      <c r="AN91" s="177"/>
      <c r="AO91" s="200">
        <v>0</v>
      </c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9"/>
      <c r="BM91" s="180"/>
      <c r="BN91" s="180"/>
      <c r="BO91" s="180"/>
      <c r="BP91" s="180"/>
    </row>
    <row r="92" spans="1:68" ht="15.75" customHeight="1">
      <c r="A92" s="135"/>
      <c r="B92" s="135"/>
      <c r="C92" s="89" t="s">
        <v>165</v>
      </c>
      <c r="D92" s="121" t="s">
        <v>330</v>
      </c>
      <c r="E92" s="146"/>
      <c r="F92" s="146">
        <v>0</v>
      </c>
      <c r="G92" s="93"/>
      <c r="H92" s="93"/>
      <c r="I92" s="201"/>
      <c r="J92" s="202"/>
      <c r="K92" s="202"/>
      <c r="L92" s="144"/>
      <c r="M92" s="96"/>
      <c r="N92" s="96"/>
      <c r="O92" s="96"/>
      <c r="P92" s="81">
        <f t="shared" ref="P92:Q92" si="397">IF(BI92=0,SUM(Y92+AB92+AE92+AH92+AK92+AN92+AQ92+AT92+AW92+AZ92+BC92+BF92),BI92)</f>
        <v>0</v>
      </c>
      <c r="Q92" s="81">
        <f t="shared" si="397"/>
        <v>0</v>
      </c>
      <c r="R92" s="81"/>
      <c r="S92" s="96"/>
      <c r="T92" s="96"/>
      <c r="U92" s="96"/>
      <c r="V92" s="97"/>
      <c r="W92" s="97"/>
      <c r="X92" s="97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98"/>
      <c r="BM92" s="99"/>
      <c r="BN92" s="99"/>
      <c r="BO92" s="99"/>
      <c r="BP92" s="99"/>
    </row>
    <row r="93" spans="1:68" ht="15.75" customHeight="1">
      <c r="A93" s="135"/>
      <c r="B93" s="135"/>
      <c r="C93" s="89" t="s">
        <v>240</v>
      </c>
      <c r="D93" s="121" t="s">
        <v>331</v>
      </c>
      <c r="E93" s="146"/>
      <c r="F93" s="194">
        <v>21041.95</v>
      </c>
      <c r="G93" s="93"/>
      <c r="H93" s="93"/>
      <c r="I93" s="201"/>
      <c r="J93" s="202"/>
      <c r="K93" s="202"/>
      <c r="L93" s="203"/>
      <c r="M93" s="96"/>
      <c r="N93" s="96"/>
      <c r="O93" s="96"/>
      <c r="P93" s="81">
        <f t="shared" ref="P93:Q93" si="398">IF(BI93=0,SUM(Y93+AB93+AE93+AH93+AK93+AN93+AQ93+AT93+AW93+AZ93+BC93+BF93),BI93)</f>
        <v>0</v>
      </c>
      <c r="Q93" s="81">
        <f t="shared" si="398"/>
        <v>0</v>
      </c>
      <c r="R93" s="81"/>
      <c r="S93" s="96"/>
      <c r="T93" s="96"/>
      <c r="U93" s="96"/>
      <c r="V93" s="97"/>
      <c r="W93" s="97"/>
      <c r="X93" s="97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98"/>
      <c r="BM93" s="99"/>
      <c r="BN93" s="99"/>
      <c r="BO93" s="99"/>
      <c r="BP93" s="99"/>
    </row>
    <row r="94" spans="1:68" ht="15.75" customHeight="1">
      <c r="A94" s="88"/>
      <c r="B94" s="88"/>
      <c r="C94" s="89" t="s">
        <v>332</v>
      </c>
      <c r="D94" s="90" t="s">
        <v>333</v>
      </c>
      <c r="E94" s="165"/>
      <c r="F94" s="165"/>
      <c r="G94" s="93" t="e">
        <f t="shared" ref="G94:G116" si="399">I94/E94</f>
        <v>#DIV/0!</v>
      </c>
      <c r="H94" s="93" t="e">
        <f t="shared" ref="H94:H116" si="400">M94/E94</f>
        <v>#DIV/0!</v>
      </c>
      <c r="I94" s="95"/>
      <c r="J94" s="95"/>
      <c r="K94" s="95"/>
      <c r="L94" s="95"/>
      <c r="M94" s="96">
        <f t="shared" ref="M94:O94" si="401">Y94+AB94+AE94+AH94+AK94+AN94+AQ94+AT94+AW94+AZ94+BC94+BF94</f>
        <v>0</v>
      </c>
      <c r="N94" s="96">
        <f t="shared" si="401"/>
        <v>0</v>
      </c>
      <c r="O94" s="96">
        <f t="shared" si="401"/>
        <v>0</v>
      </c>
      <c r="P94" s="81">
        <f t="shared" ref="P94:R94" si="402">IF(BI94=0,SUM(Y94+AB94+AE94+AH94+AK94+AN94+AQ94+AT94+AW94+AZ94+BC94+BF94),BI94)</f>
        <v>0</v>
      </c>
      <c r="Q94" s="81">
        <f t="shared" si="402"/>
        <v>0</v>
      </c>
      <c r="R94" s="81">
        <f t="shared" si="402"/>
        <v>0</v>
      </c>
      <c r="S94" s="96">
        <f t="shared" ref="S94:T94" si="403">I94-M94</f>
        <v>0</v>
      </c>
      <c r="T94" s="96">
        <f t="shared" si="403"/>
        <v>0</v>
      </c>
      <c r="U94" s="96">
        <f t="shared" ref="U94:U95" si="404">L94-O94</f>
        <v>0</v>
      </c>
      <c r="V94" s="97" t="e">
        <f t="shared" ref="V94:W94" si="405">M94/I94</f>
        <v>#DIV/0!</v>
      </c>
      <c r="W94" s="97" t="e">
        <f t="shared" si="405"/>
        <v>#DIV/0!</v>
      </c>
      <c r="X94" s="97" t="e">
        <f t="shared" ref="X94:X102" si="406">O94/L94</f>
        <v>#DIV/0!</v>
      </c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8"/>
      <c r="BM94" s="99"/>
      <c r="BN94" s="99"/>
      <c r="BO94" s="99"/>
      <c r="BP94" s="99"/>
    </row>
    <row r="95" spans="1:68" ht="15.75" customHeight="1">
      <c r="A95" s="88"/>
      <c r="B95" s="88"/>
      <c r="C95" s="89" t="s">
        <v>161</v>
      </c>
      <c r="D95" s="90" t="s">
        <v>317</v>
      </c>
      <c r="E95" s="165"/>
      <c r="F95" s="165"/>
      <c r="G95" s="93" t="e">
        <f t="shared" si="399"/>
        <v>#DIV/0!</v>
      </c>
      <c r="H95" s="93" t="e">
        <f t="shared" si="400"/>
        <v>#DIV/0!</v>
      </c>
      <c r="I95" s="95"/>
      <c r="J95" s="95"/>
      <c r="K95" s="95"/>
      <c r="L95" s="95"/>
      <c r="M95" s="96">
        <f t="shared" ref="M95:O95" si="407">Y95+AB95+AE95+AH95+AK95+AN95+AQ95+AT95+AW95+AZ95+BC95+BF95</f>
        <v>0</v>
      </c>
      <c r="N95" s="96">
        <f t="shared" si="407"/>
        <v>0</v>
      </c>
      <c r="O95" s="96">
        <f t="shared" si="407"/>
        <v>0</v>
      </c>
      <c r="P95" s="81">
        <f t="shared" ref="P95:R95" si="408">IF(BI95=0,SUM(Y95+AB95+AE95+AH95+AK95+AN95+AQ95+AT95+AW95+AZ95+BC95+BF95),BI95)</f>
        <v>0</v>
      </c>
      <c r="Q95" s="81">
        <f t="shared" si="408"/>
        <v>0</v>
      </c>
      <c r="R95" s="81">
        <f t="shared" si="408"/>
        <v>0</v>
      </c>
      <c r="S95" s="96">
        <f t="shared" ref="S95:T95" si="409">I95-M95</f>
        <v>0</v>
      </c>
      <c r="T95" s="96">
        <f t="shared" si="409"/>
        <v>0</v>
      </c>
      <c r="U95" s="96">
        <f t="shared" si="404"/>
        <v>0</v>
      </c>
      <c r="V95" s="97" t="e">
        <f t="shared" ref="V95:W95" si="410">M95/I95</f>
        <v>#DIV/0!</v>
      </c>
      <c r="W95" s="97" t="e">
        <f t="shared" si="410"/>
        <v>#DIV/0!</v>
      </c>
      <c r="X95" s="97" t="e">
        <f t="shared" si="406"/>
        <v>#DIV/0!</v>
      </c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8"/>
      <c r="BM95" s="99"/>
      <c r="BN95" s="99"/>
      <c r="BO95" s="99"/>
      <c r="BP95" s="99"/>
    </row>
    <row r="96" spans="1:68" ht="15.75" customHeight="1">
      <c r="A96" s="85"/>
      <c r="B96" s="85"/>
      <c r="C96" s="85" t="s">
        <v>334</v>
      </c>
      <c r="D96" s="85"/>
      <c r="E96" s="86">
        <f t="shared" ref="E96:F96" si="411">E97+E114+E119+E145+E150+E154</f>
        <v>273274.02</v>
      </c>
      <c r="F96" s="86">
        <f t="shared" si="411"/>
        <v>1183964.47</v>
      </c>
      <c r="G96" s="106">
        <f t="shared" si="399"/>
        <v>2.5615314620833694E-2</v>
      </c>
      <c r="H96" s="106">
        <f t="shared" si="400"/>
        <v>0</v>
      </c>
      <c r="I96" s="86">
        <f t="shared" ref="I96:O96" si="412">I97+I114+I119+I145+I150+I154</f>
        <v>7000</v>
      </c>
      <c r="J96" s="86">
        <f t="shared" si="412"/>
        <v>751131.49</v>
      </c>
      <c r="K96" s="86">
        <f t="shared" si="412"/>
        <v>0</v>
      </c>
      <c r="L96" s="86">
        <f t="shared" si="412"/>
        <v>0</v>
      </c>
      <c r="M96" s="86">
        <f t="shared" si="412"/>
        <v>0</v>
      </c>
      <c r="N96" s="86">
        <f t="shared" si="412"/>
        <v>113766.73999999999</v>
      </c>
      <c r="O96" s="86">
        <f t="shared" si="412"/>
        <v>0</v>
      </c>
      <c r="P96" s="86">
        <f t="shared" ref="P96:R96" si="413">IF(BI96=0,SUM(Y96+AB96+AE96+AH96+AK96+AN96+AQ96+AT96+AW96+AZ96+BC96+BF96),BI96)</f>
        <v>0</v>
      </c>
      <c r="Q96" s="86">
        <f t="shared" si="413"/>
        <v>114266.73999999999</v>
      </c>
      <c r="R96" s="86">
        <f t="shared" si="413"/>
        <v>0</v>
      </c>
      <c r="S96" s="86">
        <f t="shared" ref="S96:U96" si="414">S97+S114+S119+S145+S150+S154</f>
        <v>7000</v>
      </c>
      <c r="T96" s="86">
        <f t="shared" si="414"/>
        <v>632627.55000000005</v>
      </c>
      <c r="U96" s="86">
        <f t="shared" si="414"/>
        <v>0</v>
      </c>
      <c r="V96" s="87">
        <f t="shared" ref="V96:W96" si="415">M96/I96</f>
        <v>0</v>
      </c>
      <c r="W96" s="87">
        <f t="shared" si="415"/>
        <v>0.15146048530064954</v>
      </c>
      <c r="X96" s="87" t="e">
        <f t="shared" si="406"/>
        <v>#DIV/0!</v>
      </c>
      <c r="Y96" s="86">
        <f t="shared" ref="Y96:BK96" si="416">Y97+Y114+Y119+Y145+Y150+Y154</f>
        <v>0</v>
      </c>
      <c r="Z96" s="86">
        <f t="shared" si="416"/>
        <v>53060</v>
      </c>
      <c r="AA96" s="86">
        <f t="shared" si="416"/>
        <v>0</v>
      </c>
      <c r="AB96" s="86">
        <f t="shared" si="416"/>
        <v>0</v>
      </c>
      <c r="AC96" s="86">
        <f t="shared" si="416"/>
        <v>61206.74</v>
      </c>
      <c r="AD96" s="86">
        <f t="shared" si="416"/>
        <v>0</v>
      </c>
      <c r="AE96" s="86">
        <f t="shared" si="416"/>
        <v>0</v>
      </c>
      <c r="AF96" s="86">
        <f t="shared" si="416"/>
        <v>0</v>
      </c>
      <c r="AG96" s="86">
        <f t="shared" si="416"/>
        <v>0</v>
      </c>
      <c r="AH96" s="86">
        <f t="shared" si="416"/>
        <v>0</v>
      </c>
      <c r="AI96" s="86">
        <f t="shared" si="416"/>
        <v>0</v>
      </c>
      <c r="AJ96" s="86">
        <f t="shared" si="416"/>
        <v>0</v>
      </c>
      <c r="AK96" s="86">
        <f t="shared" si="416"/>
        <v>0</v>
      </c>
      <c r="AL96" s="86">
        <f t="shared" si="416"/>
        <v>0</v>
      </c>
      <c r="AM96" s="86">
        <f t="shared" si="416"/>
        <v>0</v>
      </c>
      <c r="AN96" s="86">
        <f t="shared" si="416"/>
        <v>0</v>
      </c>
      <c r="AO96" s="86">
        <f t="shared" si="416"/>
        <v>0</v>
      </c>
      <c r="AP96" s="86">
        <f t="shared" si="416"/>
        <v>0</v>
      </c>
      <c r="AQ96" s="86">
        <f t="shared" si="416"/>
        <v>0</v>
      </c>
      <c r="AR96" s="86">
        <f t="shared" si="416"/>
        <v>0</v>
      </c>
      <c r="AS96" s="86">
        <f t="shared" si="416"/>
        <v>0</v>
      </c>
      <c r="AT96" s="86">
        <f t="shared" si="416"/>
        <v>0</v>
      </c>
      <c r="AU96" s="86">
        <f t="shared" si="416"/>
        <v>0</v>
      </c>
      <c r="AV96" s="86">
        <f t="shared" si="416"/>
        <v>0</v>
      </c>
      <c r="AW96" s="86">
        <f t="shared" si="416"/>
        <v>0</v>
      </c>
      <c r="AX96" s="86">
        <f t="shared" si="416"/>
        <v>0</v>
      </c>
      <c r="AY96" s="86">
        <f t="shared" si="416"/>
        <v>0</v>
      </c>
      <c r="AZ96" s="86">
        <f t="shared" si="416"/>
        <v>0</v>
      </c>
      <c r="BA96" s="86">
        <f t="shared" si="416"/>
        <v>0</v>
      </c>
      <c r="BB96" s="86">
        <f t="shared" si="416"/>
        <v>0</v>
      </c>
      <c r="BC96" s="86">
        <f t="shared" si="416"/>
        <v>0</v>
      </c>
      <c r="BD96" s="86">
        <f t="shared" si="416"/>
        <v>0</v>
      </c>
      <c r="BE96" s="86">
        <f t="shared" si="416"/>
        <v>0</v>
      </c>
      <c r="BF96" s="86">
        <f t="shared" si="416"/>
        <v>0</v>
      </c>
      <c r="BG96" s="86">
        <f t="shared" si="416"/>
        <v>0</v>
      </c>
      <c r="BH96" s="86">
        <f t="shared" si="416"/>
        <v>0</v>
      </c>
      <c r="BI96" s="86">
        <f t="shared" si="416"/>
        <v>0</v>
      </c>
      <c r="BJ96" s="86">
        <f t="shared" si="416"/>
        <v>0</v>
      </c>
      <c r="BK96" s="86">
        <f t="shared" si="416"/>
        <v>0</v>
      </c>
      <c r="BL96" s="148"/>
      <c r="BM96" s="149"/>
      <c r="BN96" s="149"/>
      <c r="BO96" s="149"/>
      <c r="BP96" s="149"/>
    </row>
    <row r="97" spans="1:68" ht="15.75" customHeight="1">
      <c r="A97" s="150"/>
      <c r="B97" s="150"/>
      <c r="C97" s="151"/>
      <c r="D97" s="152" t="s">
        <v>302</v>
      </c>
      <c r="E97" s="153">
        <f t="shared" ref="E97:F97" si="417">SUM(E98:E113)</f>
        <v>97800</v>
      </c>
      <c r="F97" s="153">
        <f t="shared" si="417"/>
        <v>10000</v>
      </c>
      <c r="G97" s="191">
        <f t="shared" si="399"/>
        <v>7.1574642126789365E-2</v>
      </c>
      <c r="H97" s="191">
        <f t="shared" si="400"/>
        <v>0</v>
      </c>
      <c r="I97" s="153">
        <f t="shared" ref="I97:O97" si="418">SUM(I98:I113)</f>
        <v>7000</v>
      </c>
      <c r="J97" s="153">
        <f t="shared" si="418"/>
        <v>75763.899999999994</v>
      </c>
      <c r="K97" s="153">
        <f t="shared" si="418"/>
        <v>0</v>
      </c>
      <c r="L97" s="153">
        <f t="shared" si="418"/>
        <v>0</v>
      </c>
      <c r="M97" s="153">
        <f t="shared" si="418"/>
        <v>0</v>
      </c>
      <c r="N97" s="153">
        <f t="shared" si="418"/>
        <v>52560</v>
      </c>
      <c r="O97" s="153">
        <f t="shared" si="418"/>
        <v>0</v>
      </c>
      <c r="P97" s="80">
        <f t="shared" ref="P97:R97" si="419">IF(BI97=0,SUM(Y97+AB97+AE97+AH97+AK97+AN97+AQ97+AT97+AW97+AZ97+BC97+BF97),BI97)</f>
        <v>0</v>
      </c>
      <c r="Q97" s="80">
        <f t="shared" si="419"/>
        <v>52560</v>
      </c>
      <c r="R97" s="80">
        <f t="shared" si="419"/>
        <v>0</v>
      </c>
      <c r="S97" s="153">
        <f t="shared" ref="S97:U97" si="420">SUM(S98:S113)</f>
        <v>7000</v>
      </c>
      <c r="T97" s="153">
        <f t="shared" si="420"/>
        <v>23203.9</v>
      </c>
      <c r="U97" s="153">
        <f t="shared" si="420"/>
        <v>0</v>
      </c>
      <c r="V97" s="192">
        <f t="shared" ref="V97:W97" si="421">M97/I97</f>
        <v>0</v>
      </c>
      <c r="W97" s="192">
        <f t="shared" si="421"/>
        <v>0.69373408707841078</v>
      </c>
      <c r="X97" s="192" t="e">
        <f t="shared" si="406"/>
        <v>#DIV/0!</v>
      </c>
      <c r="Y97" s="153">
        <f t="shared" ref="Y97:BK97" si="422">SUM(Y98:Y113)</f>
        <v>0</v>
      </c>
      <c r="Z97" s="153">
        <f t="shared" si="422"/>
        <v>52560</v>
      </c>
      <c r="AA97" s="153">
        <f t="shared" si="422"/>
        <v>0</v>
      </c>
      <c r="AB97" s="153">
        <f t="shared" si="422"/>
        <v>0</v>
      </c>
      <c r="AC97" s="153">
        <f t="shared" si="422"/>
        <v>0</v>
      </c>
      <c r="AD97" s="153">
        <f t="shared" si="422"/>
        <v>0</v>
      </c>
      <c r="AE97" s="153">
        <f t="shared" si="422"/>
        <v>0</v>
      </c>
      <c r="AF97" s="153">
        <f t="shared" si="422"/>
        <v>0</v>
      </c>
      <c r="AG97" s="153">
        <f t="shared" si="422"/>
        <v>0</v>
      </c>
      <c r="AH97" s="153">
        <f t="shared" si="422"/>
        <v>0</v>
      </c>
      <c r="AI97" s="153">
        <f t="shared" si="422"/>
        <v>0</v>
      </c>
      <c r="AJ97" s="153">
        <f t="shared" si="422"/>
        <v>0</v>
      </c>
      <c r="AK97" s="153">
        <f t="shared" si="422"/>
        <v>0</v>
      </c>
      <c r="AL97" s="153">
        <f t="shared" si="422"/>
        <v>0</v>
      </c>
      <c r="AM97" s="153">
        <f t="shared" si="422"/>
        <v>0</v>
      </c>
      <c r="AN97" s="153">
        <f t="shared" si="422"/>
        <v>0</v>
      </c>
      <c r="AO97" s="153">
        <f t="shared" si="422"/>
        <v>0</v>
      </c>
      <c r="AP97" s="153">
        <f t="shared" si="422"/>
        <v>0</v>
      </c>
      <c r="AQ97" s="153">
        <f t="shared" si="422"/>
        <v>0</v>
      </c>
      <c r="AR97" s="153">
        <f t="shared" si="422"/>
        <v>0</v>
      </c>
      <c r="AS97" s="153">
        <f t="shared" si="422"/>
        <v>0</v>
      </c>
      <c r="AT97" s="153">
        <f t="shared" si="422"/>
        <v>0</v>
      </c>
      <c r="AU97" s="153">
        <f t="shared" si="422"/>
        <v>0</v>
      </c>
      <c r="AV97" s="153">
        <f t="shared" si="422"/>
        <v>0</v>
      </c>
      <c r="AW97" s="153">
        <f t="shared" si="422"/>
        <v>0</v>
      </c>
      <c r="AX97" s="153">
        <f t="shared" si="422"/>
        <v>0</v>
      </c>
      <c r="AY97" s="153">
        <f t="shared" si="422"/>
        <v>0</v>
      </c>
      <c r="AZ97" s="153">
        <f t="shared" si="422"/>
        <v>0</v>
      </c>
      <c r="BA97" s="153">
        <f t="shared" si="422"/>
        <v>0</v>
      </c>
      <c r="BB97" s="153">
        <f t="shared" si="422"/>
        <v>0</v>
      </c>
      <c r="BC97" s="153">
        <f t="shared" si="422"/>
        <v>0</v>
      </c>
      <c r="BD97" s="153">
        <f t="shared" si="422"/>
        <v>0</v>
      </c>
      <c r="BE97" s="153">
        <f t="shared" si="422"/>
        <v>0</v>
      </c>
      <c r="BF97" s="153">
        <f t="shared" si="422"/>
        <v>0</v>
      </c>
      <c r="BG97" s="153">
        <f t="shared" si="422"/>
        <v>0</v>
      </c>
      <c r="BH97" s="153">
        <f t="shared" si="422"/>
        <v>0</v>
      </c>
      <c r="BI97" s="153">
        <f t="shared" si="422"/>
        <v>0</v>
      </c>
      <c r="BJ97" s="153">
        <f t="shared" si="422"/>
        <v>0</v>
      </c>
      <c r="BK97" s="153">
        <f t="shared" si="422"/>
        <v>0</v>
      </c>
      <c r="BL97" s="156"/>
      <c r="BM97" s="157"/>
      <c r="BN97" s="157"/>
      <c r="BO97" s="157"/>
      <c r="BP97" s="157"/>
    </row>
    <row r="98" spans="1:68" ht="15.75" customHeight="1">
      <c r="A98" s="88" t="s">
        <v>516</v>
      </c>
      <c r="B98" s="204"/>
      <c r="C98" s="89" t="s">
        <v>200</v>
      </c>
      <c r="D98" s="90" t="s">
        <v>201</v>
      </c>
      <c r="E98" s="165">
        <v>4500</v>
      </c>
      <c r="F98" s="165"/>
      <c r="G98" s="93">
        <f t="shared" si="399"/>
        <v>1</v>
      </c>
      <c r="H98" s="93">
        <f t="shared" si="400"/>
        <v>0</v>
      </c>
      <c r="I98" s="95">
        <v>4500</v>
      </c>
      <c r="J98" s="95"/>
      <c r="K98" s="95"/>
      <c r="L98" s="95"/>
      <c r="M98" s="96">
        <f t="shared" ref="M98:O98" si="423">Y98+AB98+AE98+AH98+AK98+AN98+AQ98+AT98+AW98+AZ98+BC98+BF98</f>
        <v>0</v>
      </c>
      <c r="N98" s="96">
        <f t="shared" si="423"/>
        <v>0</v>
      </c>
      <c r="O98" s="96">
        <f t="shared" si="423"/>
        <v>0</v>
      </c>
      <c r="P98" s="96">
        <f t="shared" ref="P98:R98" si="424">IF(BI98=0,SUM(Y98+AB98+AE98+AH98+AK98+AN98+AQ98+AT98+AW98+AZ98+BC98+BF98),BI98)</f>
        <v>0</v>
      </c>
      <c r="Q98" s="96">
        <f t="shared" si="424"/>
        <v>0</v>
      </c>
      <c r="R98" s="96">
        <f t="shared" si="424"/>
        <v>0</v>
      </c>
      <c r="S98" s="96">
        <f t="shared" ref="S98:T98" si="425">I98-M98</f>
        <v>4500</v>
      </c>
      <c r="T98" s="96">
        <f t="shared" si="425"/>
        <v>0</v>
      </c>
      <c r="U98" s="96">
        <f t="shared" ref="U98:U113" si="426">L98-O98</f>
        <v>0</v>
      </c>
      <c r="V98" s="97">
        <f t="shared" ref="V98:W98" si="427">M98/I98</f>
        <v>0</v>
      </c>
      <c r="W98" s="97" t="e">
        <f t="shared" si="427"/>
        <v>#DIV/0!</v>
      </c>
      <c r="X98" s="97" t="e">
        <f t="shared" si="406"/>
        <v>#DIV/0!</v>
      </c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8"/>
      <c r="BM98" s="99"/>
      <c r="BN98" s="99"/>
      <c r="BO98" s="99"/>
      <c r="BP98" s="99"/>
    </row>
    <row r="99" spans="1:68" ht="15.75" customHeight="1">
      <c r="A99" s="88" t="s">
        <v>517</v>
      </c>
      <c r="B99" s="204"/>
      <c r="C99" s="89" t="s">
        <v>335</v>
      </c>
      <c r="D99" s="90" t="s">
        <v>336</v>
      </c>
      <c r="E99" s="165">
        <v>2500</v>
      </c>
      <c r="F99" s="165"/>
      <c r="G99" s="93">
        <f t="shared" si="399"/>
        <v>1</v>
      </c>
      <c r="H99" s="93">
        <f t="shared" si="400"/>
        <v>0</v>
      </c>
      <c r="I99" s="95">
        <v>2500</v>
      </c>
      <c r="J99" s="95"/>
      <c r="K99" s="95"/>
      <c r="L99" s="95"/>
      <c r="M99" s="96">
        <f t="shared" ref="M99:O99" si="428">Y99+AB99+AE99+AH99+AK99+AN99+AQ99+AT99+AW99+AZ99+BC99+BF99</f>
        <v>0</v>
      </c>
      <c r="N99" s="96">
        <f t="shared" si="428"/>
        <v>0</v>
      </c>
      <c r="O99" s="96">
        <f t="shared" si="428"/>
        <v>0</v>
      </c>
      <c r="P99" s="96">
        <f t="shared" ref="P99:R99" si="429">IF(BI99=0,SUM(Y99+AB99+AE99+AH99+AK99+AN99+AQ99+AT99+AW99+AZ99+BC99+BF99),BI99)</f>
        <v>0</v>
      </c>
      <c r="Q99" s="96">
        <f t="shared" si="429"/>
        <v>0</v>
      </c>
      <c r="R99" s="96">
        <f t="shared" si="429"/>
        <v>0</v>
      </c>
      <c r="S99" s="96">
        <f t="shared" ref="S99:T99" si="430">I99-M99</f>
        <v>2500</v>
      </c>
      <c r="T99" s="96">
        <f t="shared" si="430"/>
        <v>0</v>
      </c>
      <c r="U99" s="96">
        <f t="shared" si="426"/>
        <v>0</v>
      </c>
      <c r="V99" s="97">
        <f t="shared" ref="V99:W99" si="431">M99/I99</f>
        <v>0</v>
      </c>
      <c r="W99" s="97" t="e">
        <f t="shared" si="431"/>
        <v>#DIV/0!</v>
      </c>
      <c r="X99" s="97" t="e">
        <f t="shared" si="406"/>
        <v>#DIV/0!</v>
      </c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8"/>
      <c r="BM99" s="99"/>
      <c r="BN99" s="99"/>
      <c r="BO99" s="99"/>
      <c r="BP99" s="99"/>
    </row>
    <row r="100" spans="1:68" ht="15.75" customHeight="1">
      <c r="A100" s="88"/>
      <c r="B100" s="205"/>
      <c r="C100" s="89" t="s">
        <v>213</v>
      </c>
      <c r="D100" s="90" t="s">
        <v>74</v>
      </c>
      <c r="E100" s="165"/>
      <c r="F100" s="165"/>
      <c r="G100" s="93" t="e">
        <f t="shared" si="399"/>
        <v>#DIV/0!</v>
      </c>
      <c r="H100" s="93" t="e">
        <f t="shared" si="400"/>
        <v>#DIV/0!</v>
      </c>
      <c r="I100" s="95"/>
      <c r="J100" s="95"/>
      <c r="K100" s="95"/>
      <c r="L100" s="95"/>
      <c r="M100" s="96">
        <f t="shared" ref="M100:O100" si="432">Y100+AB100+AE100+AH100+AK100+AN100+AQ100+AT100+AW100+AZ100+BC100+BF100</f>
        <v>0</v>
      </c>
      <c r="N100" s="96">
        <f t="shared" si="432"/>
        <v>0</v>
      </c>
      <c r="O100" s="96">
        <f t="shared" si="432"/>
        <v>0</v>
      </c>
      <c r="P100" s="96">
        <f t="shared" ref="P100:R100" si="433">IF(BI100=0,SUM(Y100+AB100+AE100+AH100+AK100+AN100+AQ100+AT100+AW100+AZ100+BC100+BF100),BI100)</f>
        <v>0</v>
      </c>
      <c r="Q100" s="96">
        <f t="shared" si="433"/>
        <v>0</v>
      </c>
      <c r="R100" s="96">
        <f t="shared" si="433"/>
        <v>0</v>
      </c>
      <c r="S100" s="96">
        <f t="shared" ref="S100:T100" si="434">I100-M100</f>
        <v>0</v>
      </c>
      <c r="T100" s="96">
        <f t="shared" si="434"/>
        <v>0</v>
      </c>
      <c r="U100" s="96">
        <f t="shared" si="426"/>
        <v>0</v>
      </c>
      <c r="V100" s="97" t="e">
        <f t="shared" ref="V100:W100" si="435">M100/I100</f>
        <v>#DIV/0!</v>
      </c>
      <c r="W100" s="97" t="e">
        <f t="shared" si="435"/>
        <v>#DIV/0!</v>
      </c>
      <c r="X100" s="97" t="e">
        <f t="shared" si="406"/>
        <v>#DIV/0!</v>
      </c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8"/>
      <c r="BM100" s="99"/>
      <c r="BN100" s="99"/>
      <c r="BO100" s="99"/>
      <c r="BP100" s="99"/>
    </row>
    <row r="101" spans="1:68" ht="15.75" customHeight="1">
      <c r="A101" s="88"/>
      <c r="B101" s="205"/>
      <c r="C101" s="89"/>
      <c r="D101" s="206" t="s">
        <v>518</v>
      </c>
      <c r="E101" s="207"/>
      <c r="F101" s="207"/>
      <c r="G101" s="93" t="e">
        <f t="shared" si="399"/>
        <v>#DIV/0!</v>
      </c>
      <c r="H101" s="93" t="e">
        <f t="shared" si="400"/>
        <v>#DIV/0!</v>
      </c>
      <c r="I101" s="201"/>
      <c r="J101" s="203"/>
      <c r="K101" s="203"/>
      <c r="L101" s="201"/>
      <c r="M101" s="96">
        <f t="shared" ref="M101:O101" si="436">Y101+AB101+AE101+AH101+AK101+AN101+AQ101+AT101+AW101+AZ101+BC101+BF101</f>
        <v>0</v>
      </c>
      <c r="N101" s="96">
        <f t="shared" si="436"/>
        <v>0</v>
      </c>
      <c r="O101" s="96">
        <f t="shared" si="436"/>
        <v>0</v>
      </c>
      <c r="P101" s="96">
        <f t="shared" ref="P101:R101" si="437">IF(BI101=0,SUM(Y101+AB101+AE101+AH101+AK101+AN101+AQ101+AT101+AW101+AZ101+BC101+BF101),BI101)</f>
        <v>0</v>
      </c>
      <c r="Q101" s="96">
        <f t="shared" si="437"/>
        <v>0</v>
      </c>
      <c r="R101" s="96">
        <f t="shared" si="437"/>
        <v>0</v>
      </c>
      <c r="S101" s="96">
        <f t="shared" ref="S101:T101" si="438">I101-M101</f>
        <v>0</v>
      </c>
      <c r="T101" s="96">
        <f t="shared" si="438"/>
        <v>0</v>
      </c>
      <c r="U101" s="96">
        <f t="shared" si="426"/>
        <v>0</v>
      </c>
      <c r="V101" s="97" t="e">
        <f t="shared" ref="V101:W101" si="439">M101/I101</f>
        <v>#DIV/0!</v>
      </c>
      <c r="W101" s="97" t="e">
        <f t="shared" si="439"/>
        <v>#DIV/0!</v>
      </c>
      <c r="X101" s="97" t="e">
        <f t="shared" si="406"/>
        <v>#DIV/0!</v>
      </c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8"/>
      <c r="BG101" s="203"/>
      <c r="BH101" s="203"/>
      <c r="BI101" s="208"/>
      <c r="BJ101" s="203"/>
      <c r="BK101" s="203"/>
      <c r="BL101" s="98"/>
      <c r="BM101" s="99"/>
      <c r="BN101" s="99"/>
      <c r="BO101" s="99"/>
      <c r="BP101" s="99"/>
    </row>
    <row r="102" spans="1:68" ht="15.75" customHeight="1">
      <c r="A102" s="88"/>
      <c r="B102" s="205"/>
      <c r="C102" s="89" t="s">
        <v>240</v>
      </c>
      <c r="D102" s="209" t="s">
        <v>519</v>
      </c>
      <c r="E102" s="165"/>
      <c r="F102" s="146"/>
      <c r="G102" s="93" t="e">
        <f t="shared" si="399"/>
        <v>#DIV/0!</v>
      </c>
      <c r="H102" s="93" t="e">
        <f t="shared" si="400"/>
        <v>#DIV/0!</v>
      </c>
      <c r="I102" s="95"/>
      <c r="J102" s="95"/>
      <c r="K102" s="95"/>
      <c r="L102" s="95"/>
      <c r="M102" s="96">
        <f t="shared" ref="M102:O102" si="440">Y102+AB102+AE102+AH102+AK102+AN102+AQ102+AT102+AW102+AZ102+BC102+BF102</f>
        <v>0</v>
      </c>
      <c r="N102" s="96">
        <f t="shared" si="440"/>
        <v>0</v>
      </c>
      <c r="O102" s="96">
        <f t="shared" si="440"/>
        <v>0</v>
      </c>
      <c r="P102" s="96">
        <f t="shared" ref="P102:R102" si="441">IF(BI102=0,SUM(Y102+AB102+AE102+AH102+AK102+AN102+AQ102+AT102+AW102+AZ102+BC102+BF102),BI102)</f>
        <v>0</v>
      </c>
      <c r="Q102" s="96">
        <f t="shared" si="441"/>
        <v>0</v>
      </c>
      <c r="R102" s="96">
        <f t="shared" si="441"/>
        <v>0</v>
      </c>
      <c r="S102" s="96">
        <f t="shared" ref="S102:T102" si="442">I102-M102</f>
        <v>0</v>
      </c>
      <c r="T102" s="96">
        <f t="shared" si="442"/>
        <v>0</v>
      </c>
      <c r="U102" s="96">
        <f t="shared" si="426"/>
        <v>0</v>
      </c>
      <c r="V102" s="97" t="e">
        <f t="shared" ref="V102:W102" si="443">M102/I102</f>
        <v>#DIV/0!</v>
      </c>
      <c r="W102" s="97" t="e">
        <f t="shared" si="443"/>
        <v>#DIV/0!</v>
      </c>
      <c r="X102" s="97" t="e">
        <f t="shared" si="406"/>
        <v>#DIV/0!</v>
      </c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8"/>
      <c r="BM102" s="99"/>
      <c r="BN102" s="99"/>
      <c r="BO102" s="99"/>
      <c r="BP102" s="99"/>
    </row>
    <row r="103" spans="1:68" ht="15.75" customHeight="1">
      <c r="A103" s="88"/>
      <c r="B103" s="205"/>
      <c r="C103" s="89" t="s">
        <v>161</v>
      </c>
      <c r="D103" s="90" t="s">
        <v>339</v>
      </c>
      <c r="E103" s="165">
        <v>800</v>
      </c>
      <c r="F103" s="165"/>
      <c r="G103" s="93">
        <f t="shared" si="399"/>
        <v>0</v>
      </c>
      <c r="H103" s="93">
        <f t="shared" si="400"/>
        <v>0</v>
      </c>
      <c r="I103" s="95"/>
      <c r="J103" s="95"/>
      <c r="K103" s="95"/>
      <c r="L103" s="95"/>
      <c r="M103" s="96">
        <f t="shared" ref="M103:O103" si="444">Y103+AB103+AE103+AH103+AK103+AN103+AQ103+AT103+AW103+AZ103+BC103+BF103</f>
        <v>0</v>
      </c>
      <c r="N103" s="96">
        <f t="shared" si="444"/>
        <v>0</v>
      </c>
      <c r="O103" s="96">
        <f t="shared" si="444"/>
        <v>0</v>
      </c>
      <c r="P103" s="96">
        <f t="shared" ref="P103:R103" si="445">IF(BI103=0,SUM(Y103+AB103+AE103+AH103+AK103+AN103+AQ103+AT103+AW103+AZ103+BC103+BF103),BI103)</f>
        <v>0</v>
      </c>
      <c r="Q103" s="96">
        <f t="shared" si="445"/>
        <v>0</v>
      </c>
      <c r="R103" s="96">
        <f t="shared" si="445"/>
        <v>0</v>
      </c>
      <c r="S103" s="96">
        <f t="shared" ref="S103:T103" si="446">I103-M103</f>
        <v>0</v>
      </c>
      <c r="T103" s="96">
        <f t="shared" si="446"/>
        <v>0</v>
      </c>
      <c r="U103" s="96">
        <f t="shared" si="426"/>
        <v>0</v>
      </c>
      <c r="V103" s="97" t="e">
        <f t="shared" ref="V103:W103" si="447">M103/I103</f>
        <v>#DIV/0!</v>
      </c>
      <c r="W103" s="97" t="e">
        <f t="shared" si="447"/>
        <v>#DIV/0!</v>
      </c>
      <c r="X103" s="97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102">
        <v>0</v>
      </c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8"/>
      <c r="BM103" s="99"/>
      <c r="BN103" s="99"/>
      <c r="BO103" s="99"/>
      <c r="BP103" s="99"/>
    </row>
    <row r="104" spans="1:68" ht="15.75" customHeight="1">
      <c r="A104" s="88"/>
      <c r="B104" s="205"/>
      <c r="C104" s="89" t="s">
        <v>340</v>
      </c>
      <c r="D104" s="90" t="s">
        <v>341</v>
      </c>
      <c r="E104" s="165"/>
      <c r="F104" s="165"/>
      <c r="G104" s="93" t="e">
        <f t="shared" si="399"/>
        <v>#DIV/0!</v>
      </c>
      <c r="H104" s="93" t="e">
        <f t="shared" si="400"/>
        <v>#DIV/0!</v>
      </c>
      <c r="I104" s="95"/>
      <c r="J104" s="95"/>
      <c r="K104" s="95"/>
      <c r="L104" s="95"/>
      <c r="M104" s="96">
        <f t="shared" ref="M104:O104" si="448">Y104+AB104+AE104+AH104+AK104+AN104+AQ104+AT104+AW104+AZ104+BC104+BF104</f>
        <v>0</v>
      </c>
      <c r="N104" s="96">
        <f t="shared" si="448"/>
        <v>0</v>
      </c>
      <c r="O104" s="96">
        <f t="shared" si="448"/>
        <v>0</v>
      </c>
      <c r="P104" s="96">
        <f t="shared" ref="P104:R104" si="449">IF(BI104=0,SUM(Y104+AB104+AE104+AH104+AK104+AN104+AQ104+AT104+AW104+AZ104+BC104+BF104),BI104)</f>
        <v>0</v>
      </c>
      <c r="Q104" s="96">
        <f t="shared" si="449"/>
        <v>0</v>
      </c>
      <c r="R104" s="96">
        <f t="shared" si="449"/>
        <v>0</v>
      </c>
      <c r="S104" s="96">
        <f t="shared" ref="S104:T104" si="450">I104-M104</f>
        <v>0</v>
      </c>
      <c r="T104" s="96">
        <f t="shared" si="450"/>
        <v>0</v>
      </c>
      <c r="U104" s="96">
        <f t="shared" si="426"/>
        <v>0</v>
      </c>
      <c r="V104" s="97" t="e">
        <f t="shared" ref="V104:W104" si="451">M104/I104</f>
        <v>#DIV/0!</v>
      </c>
      <c r="W104" s="97" t="e">
        <f t="shared" si="451"/>
        <v>#DIV/0!</v>
      </c>
      <c r="X104" s="97" t="e">
        <f t="shared" ref="X104:X116" si="452">O104/L104</f>
        <v>#DIV/0!</v>
      </c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8"/>
      <c r="BM104" s="99"/>
      <c r="BN104" s="99"/>
      <c r="BO104" s="99"/>
      <c r="BP104" s="99"/>
    </row>
    <row r="105" spans="1:68" ht="15.75" customHeight="1">
      <c r="A105" s="88"/>
      <c r="B105" s="205"/>
      <c r="C105" s="100" t="s">
        <v>268</v>
      </c>
      <c r="D105" s="90" t="s">
        <v>140</v>
      </c>
      <c r="E105" s="91">
        <v>15000</v>
      </c>
      <c r="F105" s="165"/>
      <c r="G105" s="93">
        <f t="shared" si="399"/>
        <v>0</v>
      </c>
      <c r="H105" s="93">
        <f t="shared" si="400"/>
        <v>0</v>
      </c>
      <c r="I105" s="95"/>
      <c r="J105" s="95"/>
      <c r="K105" s="95"/>
      <c r="L105" s="95"/>
      <c r="M105" s="96">
        <f t="shared" ref="M105:O105" si="453">Y105+AB105+AE105+AH105+AK105+AN105+AQ105+AT105+AW105+AZ105+BC105+BF105</f>
        <v>0</v>
      </c>
      <c r="N105" s="96">
        <f t="shared" si="453"/>
        <v>0</v>
      </c>
      <c r="O105" s="96">
        <f t="shared" si="453"/>
        <v>0</v>
      </c>
      <c r="P105" s="96">
        <f t="shared" ref="P105:R105" si="454">IF(BI105=0,SUM(Y105+AB105+AE105+AH105+AK105+AN105+AQ105+AT105+AW105+AZ105+BC105+BF105),BI105)</f>
        <v>0</v>
      </c>
      <c r="Q105" s="96">
        <f t="shared" si="454"/>
        <v>0</v>
      </c>
      <c r="R105" s="96">
        <f t="shared" si="454"/>
        <v>0</v>
      </c>
      <c r="S105" s="96">
        <f t="shared" ref="S105:T105" si="455">I105-M105</f>
        <v>0</v>
      </c>
      <c r="T105" s="96">
        <f t="shared" si="455"/>
        <v>0</v>
      </c>
      <c r="U105" s="96">
        <f t="shared" si="426"/>
        <v>0</v>
      </c>
      <c r="V105" s="97" t="e">
        <f t="shared" ref="V105:W105" si="456">M105/I105</f>
        <v>#DIV/0!</v>
      </c>
      <c r="W105" s="97" t="e">
        <f t="shared" si="456"/>
        <v>#DIV/0!</v>
      </c>
      <c r="X105" s="97" t="e">
        <f t="shared" si="452"/>
        <v>#DIV/0!</v>
      </c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8"/>
      <c r="BM105" s="99"/>
      <c r="BN105" s="99"/>
      <c r="BO105" s="99"/>
      <c r="BP105" s="99"/>
    </row>
    <row r="106" spans="1:68" ht="15.75" customHeight="1">
      <c r="A106" s="88"/>
      <c r="B106" s="210"/>
      <c r="C106" s="100" t="s">
        <v>229</v>
      </c>
      <c r="D106" s="121" t="s">
        <v>342</v>
      </c>
      <c r="E106" s="115">
        <v>70000</v>
      </c>
      <c r="F106" s="165"/>
      <c r="G106" s="93">
        <f t="shared" si="399"/>
        <v>0</v>
      </c>
      <c r="H106" s="93">
        <f t="shared" si="400"/>
        <v>0</v>
      </c>
      <c r="I106" s="95"/>
      <c r="J106" s="95"/>
      <c r="K106" s="95"/>
      <c r="L106" s="95"/>
      <c r="M106" s="96">
        <f t="shared" ref="M106:O106" si="457">Y106+AB106+AE106+AH106+AK106+AN106+AQ106+AT106+AW106+AZ106+BC106+BF106</f>
        <v>0</v>
      </c>
      <c r="N106" s="96">
        <f t="shared" si="457"/>
        <v>0</v>
      </c>
      <c r="O106" s="96">
        <f t="shared" si="457"/>
        <v>0</v>
      </c>
      <c r="P106" s="96">
        <f t="shared" ref="P106:R106" si="458">IF(BI106=0,SUM(Y106+AB106+AE106+AH106+AK106+AN106+AQ106+AT106+AW106+AZ106+BC106+BF106),BI106)</f>
        <v>0</v>
      </c>
      <c r="Q106" s="96">
        <f t="shared" si="458"/>
        <v>0</v>
      </c>
      <c r="R106" s="96">
        <f t="shared" si="458"/>
        <v>0</v>
      </c>
      <c r="S106" s="96">
        <f t="shared" ref="S106:S113" si="459">I106-M106</f>
        <v>0</v>
      </c>
      <c r="T106" s="96">
        <f>J106-N106-K106</f>
        <v>0</v>
      </c>
      <c r="U106" s="96">
        <f t="shared" si="426"/>
        <v>0</v>
      </c>
      <c r="V106" s="97" t="e">
        <f t="shared" ref="V106:W106" si="460">M106/I106</f>
        <v>#DIV/0!</v>
      </c>
      <c r="W106" s="97" t="e">
        <f t="shared" si="460"/>
        <v>#DIV/0!</v>
      </c>
      <c r="X106" s="97" t="e">
        <f t="shared" si="452"/>
        <v>#DIV/0!</v>
      </c>
      <c r="Y106" s="95"/>
      <c r="Z106" s="102">
        <v>0</v>
      </c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8"/>
      <c r="BM106" s="99"/>
      <c r="BN106" s="99"/>
      <c r="BO106" s="99"/>
      <c r="BP106" s="99"/>
    </row>
    <row r="107" spans="1:68" ht="15.75" customHeight="1">
      <c r="A107" s="88"/>
      <c r="B107" s="205"/>
      <c r="C107" s="100" t="s">
        <v>318</v>
      </c>
      <c r="D107" s="121" t="s">
        <v>153</v>
      </c>
      <c r="E107" s="91">
        <v>2000</v>
      </c>
      <c r="F107" s="165"/>
      <c r="G107" s="93">
        <f t="shared" si="399"/>
        <v>0</v>
      </c>
      <c r="H107" s="93">
        <f t="shared" si="400"/>
        <v>0</v>
      </c>
      <c r="I107" s="95"/>
      <c r="J107" s="95"/>
      <c r="K107" s="95"/>
      <c r="L107" s="95"/>
      <c r="M107" s="96">
        <f t="shared" ref="M107:O107" si="461">Y107+AB107+AE107+AH107+AK107+AN107+AQ107+AT107+AW107+AZ107+BC107+BF107</f>
        <v>0</v>
      </c>
      <c r="N107" s="96">
        <f t="shared" si="461"/>
        <v>0</v>
      </c>
      <c r="O107" s="96">
        <f t="shared" si="461"/>
        <v>0</v>
      </c>
      <c r="P107" s="96">
        <f t="shared" ref="P107:R107" si="462">IF(BI107=0,SUM(Y107+AB107+AE107+AH107+AK107+AN107+AQ107+AT107+AW107+AZ107+BC107+BF107),BI107)</f>
        <v>0</v>
      </c>
      <c r="Q107" s="96">
        <f t="shared" si="462"/>
        <v>0</v>
      </c>
      <c r="R107" s="96">
        <f t="shared" si="462"/>
        <v>0</v>
      </c>
      <c r="S107" s="96">
        <f t="shared" si="459"/>
        <v>0</v>
      </c>
      <c r="T107" s="96">
        <f t="shared" ref="T107:T113" si="463">J107-N107</f>
        <v>0</v>
      </c>
      <c r="U107" s="96">
        <f t="shared" si="426"/>
        <v>0</v>
      </c>
      <c r="V107" s="97" t="e">
        <f t="shared" ref="V107:W107" si="464">M107/I107</f>
        <v>#DIV/0!</v>
      </c>
      <c r="W107" s="97" t="e">
        <f t="shared" si="464"/>
        <v>#DIV/0!</v>
      </c>
      <c r="X107" s="97" t="e">
        <f t="shared" si="452"/>
        <v>#DIV/0!</v>
      </c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8"/>
      <c r="BM107" s="99"/>
      <c r="BN107" s="99"/>
      <c r="BO107" s="99"/>
      <c r="BP107" s="99"/>
    </row>
    <row r="108" spans="1:68" ht="15.75" customHeight="1">
      <c r="A108" s="88"/>
      <c r="B108" s="205" t="s">
        <v>343</v>
      </c>
      <c r="C108" s="100" t="s">
        <v>344</v>
      </c>
      <c r="D108" s="121" t="s">
        <v>520</v>
      </c>
      <c r="E108" s="91">
        <v>3000</v>
      </c>
      <c r="F108" s="92">
        <v>10000</v>
      </c>
      <c r="G108" s="93">
        <f t="shared" si="399"/>
        <v>0</v>
      </c>
      <c r="H108" s="93">
        <f t="shared" si="400"/>
        <v>0</v>
      </c>
      <c r="I108" s="95"/>
      <c r="J108" s="95">
        <v>19996.900000000001</v>
      </c>
      <c r="K108" s="95"/>
      <c r="L108" s="95"/>
      <c r="M108" s="96">
        <f t="shared" ref="M108:O108" si="465">Y108+AB108+AE108+AH108+AK108+AN108+AQ108+AT108+AW108+AZ108+BC108+BF108</f>
        <v>0</v>
      </c>
      <c r="N108" s="96">
        <f t="shared" si="465"/>
        <v>0</v>
      </c>
      <c r="O108" s="96">
        <f t="shared" si="465"/>
        <v>0</v>
      </c>
      <c r="P108" s="96">
        <f t="shared" ref="P108:R108" si="466">IF(BI108=0,SUM(Y108+AB108+AE108+AH108+AK108+AN108+AQ108+AT108+AW108+AZ108+BC108+BF108),BI108)</f>
        <v>0</v>
      </c>
      <c r="Q108" s="96">
        <f t="shared" si="466"/>
        <v>0</v>
      </c>
      <c r="R108" s="96">
        <f t="shared" si="466"/>
        <v>0</v>
      </c>
      <c r="S108" s="96">
        <f t="shared" si="459"/>
        <v>0</v>
      </c>
      <c r="T108" s="96">
        <f t="shared" si="463"/>
        <v>19996.900000000001</v>
      </c>
      <c r="U108" s="96">
        <f t="shared" si="426"/>
        <v>0</v>
      </c>
      <c r="V108" s="97" t="e">
        <f t="shared" ref="V108:W108" si="467">M108/I108</f>
        <v>#DIV/0!</v>
      </c>
      <c r="W108" s="97">
        <f t="shared" si="467"/>
        <v>0</v>
      </c>
      <c r="X108" s="97" t="e">
        <f t="shared" si="452"/>
        <v>#DIV/0!</v>
      </c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8"/>
      <c r="BM108" s="99"/>
      <c r="BN108" s="99"/>
      <c r="BO108" s="99"/>
      <c r="BP108" s="99"/>
    </row>
    <row r="109" spans="1:68" ht="15.75" customHeight="1">
      <c r="A109" s="88"/>
      <c r="B109" s="205" t="s">
        <v>346</v>
      </c>
      <c r="C109" s="89" t="s">
        <v>347</v>
      </c>
      <c r="D109" s="90" t="s">
        <v>521</v>
      </c>
      <c r="E109" s="91"/>
      <c r="F109" s="92"/>
      <c r="G109" s="93" t="e">
        <f t="shared" si="399"/>
        <v>#DIV/0!</v>
      </c>
      <c r="H109" s="93" t="e">
        <f t="shared" si="400"/>
        <v>#DIV/0!</v>
      </c>
      <c r="I109" s="95"/>
      <c r="J109" s="116">
        <v>52560</v>
      </c>
      <c r="K109" s="116"/>
      <c r="L109" s="95"/>
      <c r="M109" s="96">
        <f t="shared" ref="M109:O109" si="468">Y109+AB109+AE109+AH109+AK109+AN109+AQ109+AT109+AW109+AZ109+BC109+BF109</f>
        <v>0</v>
      </c>
      <c r="N109" s="96">
        <f t="shared" si="468"/>
        <v>52560</v>
      </c>
      <c r="O109" s="96">
        <f t="shared" si="468"/>
        <v>0</v>
      </c>
      <c r="P109" s="96">
        <f t="shared" ref="P109:R109" si="469">IF(BI109=0,SUM(Y109+AB109+AE109+AH109+AK109+AN109+AQ109+AT109+AW109+AZ109+BC109+BF109),BI109)</f>
        <v>0</v>
      </c>
      <c r="Q109" s="96">
        <f t="shared" si="469"/>
        <v>52560</v>
      </c>
      <c r="R109" s="96">
        <f t="shared" si="469"/>
        <v>0</v>
      </c>
      <c r="S109" s="96">
        <f t="shared" si="459"/>
        <v>0</v>
      </c>
      <c r="T109" s="96">
        <f t="shared" si="463"/>
        <v>0</v>
      </c>
      <c r="U109" s="96">
        <f t="shared" si="426"/>
        <v>0</v>
      </c>
      <c r="V109" s="97" t="e">
        <f t="shared" ref="V109:W109" si="470">M109/I109</f>
        <v>#DIV/0!</v>
      </c>
      <c r="W109" s="97">
        <f t="shared" si="470"/>
        <v>1</v>
      </c>
      <c r="X109" s="97" t="e">
        <f t="shared" si="452"/>
        <v>#DIV/0!</v>
      </c>
      <c r="Y109" s="95"/>
      <c r="Z109" s="102">
        <v>52560</v>
      </c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102">
        <v>0</v>
      </c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8"/>
      <c r="BM109" s="99"/>
      <c r="BN109" s="99"/>
      <c r="BO109" s="99"/>
      <c r="BP109" s="99"/>
    </row>
    <row r="110" spans="1:68" ht="16.5" customHeight="1">
      <c r="A110" s="88"/>
      <c r="B110" s="205"/>
      <c r="C110" s="89" t="s">
        <v>349</v>
      </c>
      <c r="D110" s="121" t="s">
        <v>522</v>
      </c>
      <c r="E110" s="165"/>
      <c r="F110" s="146"/>
      <c r="G110" s="93" t="e">
        <f t="shared" si="399"/>
        <v>#DIV/0!</v>
      </c>
      <c r="H110" s="93" t="e">
        <f t="shared" si="400"/>
        <v>#DIV/0!</v>
      </c>
      <c r="I110" s="95"/>
      <c r="J110" s="95"/>
      <c r="K110" s="95"/>
      <c r="L110" s="95"/>
      <c r="M110" s="96">
        <f t="shared" ref="M110:O110" si="471">Y110+AB110+AE110+AH110+AK110+AN110+AQ110+AT110+AW110+AZ110+BC110+BF110</f>
        <v>0</v>
      </c>
      <c r="N110" s="96">
        <f t="shared" si="471"/>
        <v>0</v>
      </c>
      <c r="O110" s="96">
        <f t="shared" si="471"/>
        <v>0</v>
      </c>
      <c r="P110" s="96">
        <f t="shared" ref="P110:R110" si="472">IF(BI110=0,SUM(Y110+AB110+AE110+AH110+AK110+AN110+AQ110+AT110+AW110+AZ110+BC110+BF110),BI110)</f>
        <v>0</v>
      </c>
      <c r="Q110" s="96">
        <f t="shared" si="472"/>
        <v>0</v>
      </c>
      <c r="R110" s="96">
        <f t="shared" si="472"/>
        <v>0</v>
      </c>
      <c r="S110" s="96">
        <f t="shared" si="459"/>
        <v>0</v>
      </c>
      <c r="T110" s="96">
        <f t="shared" si="463"/>
        <v>0</v>
      </c>
      <c r="U110" s="96">
        <f t="shared" si="426"/>
        <v>0</v>
      </c>
      <c r="V110" s="97" t="e">
        <f t="shared" ref="V110:W110" si="473">M110/I110</f>
        <v>#DIV/0!</v>
      </c>
      <c r="W110" s="97" t="e">
        <f t="shared" si="473"/>
        <v>#DIV/0!</v>
      </c>
      <c r="X110" s="97" t="e">
        <f t="shared" si="452"/>
        <v>#DIV/0!</v>
      </c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8"/>
      <c r="BM110" s="99"/>
      <c r="BN110" s="99"/>
      <c r="BO110" s="99"/>
      <c r="BP110" s="99"/>
    </row>
    <row r="111" spans="1:68" ht="17.25" customHeight="1">
      <c r="A111" s="88"/>
      <c r="B111" s="205"/>
      <c r="C111" s="89" t="s">
        <v>318</v>
      </c>
      <c r="D111" s="211" t="s">
        <v>523</v>
      </c>
      <c r="E111" s="165"/>
      <c r="F111" s="212"/>
      <c r="G111" s="93" t="e">
        <f t="shared" si="399"/>
        <v>#DIV/0!</v>
      </c>
      <c r="H111" s="93" t="e">
        <f t="shared" si="400"/>
        <v>#DIV/0!</v>
      </c>
      <c r="I111" s="95"/>
      <c r="J111" s="95"/>
      <c r="K111" s="95"/>
      <c r="L111" s="95"/>
      <c r="M111" s="96">
        <f t="shared" ref="M111:O111" si="474">Y111+AB111+AE111+AH111+AK111+AN111+AQ111+AT111+AW111+AZ111+BC111+BF111</f>
        <v>0</v>
      </c>
      <c r="N111" s="96">
        <f t="shared" si="474"/>
        <v>0</v>
      </c>
      <c r="O111" s="96">
        <f t="shared" si="474"/>
        <v>0</v>
      </c>
      <c r="P111" s="96">
        <f t="shared" ref="P111:R111" si="475">IF(BI111=0,SUM(Y111+AB111+AE111+AH111+AK111+AN111+AQ111+AT111+AW111+AZ111+BC111+BF111),BI111)</f>
        <v>0</v>
      </c>
      <c r="Q111" s="96">
        <f t="shared" si="475"/>
        <v>0</v>
      </c>
      <c r="R111" s="96">
        <f t="shared" si="475"/>
        <v>0</v>
      </c>
      <c r="S111" s="96">
        <f t="shared" si="459"/>
        <v>0</v>
      </c>
      <c r="T111" s="96">
        <f t="shared" si="463"/>
        <v>0</v>
      </c>
      <c r="U111" s="96">
        <f t="shared" si="426"/>
        <v>0</v>
      </c>
      <c r="V111" s="97" t="e">
        <f t="shared" ref="V111:W111" si="476">M111/I111</f>
        <v>#DIV/0!</v>
      </c>
      <c r="W111" s="97" t="e">
        <f t="shared" si="476"/>
        <v>#DIV/0!</v>
      </c>
      <c r="X111" s="97" t="e">
        <f t="shared" si="452"/>
        <v>#DIV/0!</v>
      </c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8"/>
      <c r="BM111" s="99"/>
      <c r="BN111" s="99"/>
      <c r="BO111" s="99"/>
      <c r="BP111" s="99"/>
    </row>
    <row r="112" spans="1:68" ht="15.75" customHeight="1">
      <c r="A112" s="88"/>
      <c r="B112" s="205" t="s">
        <v>352</v>
      </c>
      <c r="C112" s="89" t="s">
        <v>323</v>
      </c>
      <c r="D112" s="90" t="s">
        <v>353</v>
      </c>
      <c r="E112" s="165">
        <v>0</v>
      </c>
      <c r="F112" s="165">
        <v>0</v>
      </c>
      <c r="G112" s="93" t="e">
        <f t="shared" si="399"/>
        <v>#DIV/0!</v>
      </c>
      <c r="H112" s="93" t="e">
        <f t="shared" si="400"/>
        <v>#DIV/0!</v>
      </c>
      <c r="I112" s="95"/>
      <c r="J112" s="95">
        <v>3207</v>
      </c>
      <c r="K112" s="95"/>
      <c r="L112" s="213"/>
      <c r="M112" s="96">
        <f t="shared" ref="M112:O112" si="477">Y112+AB112+AE112+AH112+AK112+AN112+AQ112+AT112+AW112+AZ112+BC112+BF112</f>
        <v>0</v>
      </c>
      <c r="N112" s="96">
        <f t="shared" si="477"/>
        <v>0</v>
      </c>
      <c r="O112" s="96">
        <f t="shared" si="477"/>
        <v>0</v>
      </c>
      <c r="P112" s="96">
        <f t="shared" ref="P112:R112" si="478">IF(BI112=0,SUM(Y112+AB112+AE112+AH112+AK112+AN112+AQ112+AT112+AW112+AZ112+BC112+BF112),BI112)</f>
        <v>0</v>
      </c>
      <c r="Q112" s="96">
        <f t="shared" si="478"/>
        <v>0</v>
      </c>
      <c r="R112" s="96">
        <f t="shared" si="478"/>
        <v>0</v>
      </c>
      <c r="S112" s="96">
        <f t="shared" si="459"/>
        <v>0</v>
      </c>
      <c r="T112" s="96">
        <f t="shared" si="463"/>
        <v>3207</v>
      </c>
      <c r="U112" s="96">
        <f t="shared" si="426"/>
        <v>0</v>
      </c>
      <c r="V112" s="97" t="e">
        <f t="shared" ref="V112:W112" si="479">M112/I112</f>
        <v>#DIV/0!</v>
      </c>
      <c r="W112" s="97">
        <f t="shared" si="479"/>
        <v>0</v>
      </c>
      <c r="X112" s="97" t="e">
        <f t="shared" si="452"/>
        <v>#DIV/0!</v>
      </c>
      <c r="Y112" s="95"/>
      <c r="Z112" s="95"/>
      <c r="AA112" s="95"/>
      <c r="AB112" s="95"/>
      <c r="AC112" s="95"/>
      <c r="AD112" s="95"/>
      <c r="AE112" s="214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8"/>
      <c r="BM112" s="99"/>
      <c r="BN112" s="99"/>
      <c r="BO112" s="99"/>
      <c r="BP112" s="99"/>
    </row>
    <row r="113" spans="1:68" ht="15.75" customHeight="1">
      <c r="A113" s="215"/>
      <c r="B113" s="215"/>
      <c r="C113" s="216" t="s">
        <v>354</v>
      </c>
      <c r="D113" s="143" t="s">
        <v>355</v>
      </c>
      <c r="E113" s="212"/>
      <c r="F113" s="212"/>
      <c r="G113" s="154" t="e">
        <f t="shared" si="399"/>
        <v>#DIV/0!</v>
      </c>
      <c r="H113" s="154" t="e">
        <f t="shared" si="400"/>
        <v>#DIV/0!</v>
      </c>
      <c r="I113" s="217"/>
      <c r="J113" s="218"/>
      <c r="K113" s="218"/>
      <c r="L113" s="218"/>
      <c r="M113" s="81">
        <f t="shared" ref="M113:O113" si="480">Y113+AB113+AE113+AH113+AK113+AN113+AQ113+AT113+AW113+AZ113+BC113+BF113</f>
        <v>0</v>
      </c>
      <c r="N113" s="81">
        <f t="shared" si="480"/>
        <v>0</v>
      </c>
      <c r="O113" s="81">
        <f t="shared" si="480"/>
        <v>0</v>
      </c>
      <c r="P113" s="96">
        <f t="shared" ref="P113:R113" si="481">IF(BI113=0,SUM(Y113+AB113+AE113+AH113+AK113+AN113+AQ113+AT113+AW113+AZ113+BC113+BF113),BI113)</f>
        <v>0</v>
      </c>
      <c r="Q113" s="96">
        <f t="shared" si="481"/>
        <v>0</v>
      </c>
      <c r="R113" s="96">
        <f t="shared" si="481"/>
        <v>0</v>
      </c>
      <c r="S113" s="96">
        <f t="shared" si="459"/>
        <v>0</v>
      </c>
      <c r="T113" s="96">
        <f t="shared" si="463"/>
        <v>0</v>
      </c>
      <c r="U113" s="96">
        <f t="shared" si="426"/>
        <v>0</v>
      </c>
      <c r="V113" s="78" t="e">
        <f t="shared" ref="V113:W113" si="482">M113/I113</f>
        <v>#DIV/0!</v>
      </c>
      <c r="W113" s="78" t="e">
        <f t="shared" si="482"/>
        <v>#DIV/0!</v>
      </c>
      <c r="X113" s="78" t="e">
        <f t="shared" si="452"/>
        <v>#DIV/0!</v>
      </c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9"/>
      <c r="BM113" s="220"/>
      <c r="BN113" s="220"/>
      <c r="BO113" s="220"/>
      <c r="BP113" s="220"/>
    </row>
    <row r="114" spans="1:68" ht="15.75" customHeight="1">
      <c r="A114" s="181"/>
      <c r="B114" s="181"/>
      <c r="C114" s="221"/>
      <c r="D114" s="183" t="s">
        <v>356</v>
      </c>
      <c r="E114" s="185">
        <f t="shared" ref="E114:F114" si="483">SUM(E115:E118)</f>
        <v>23296.54</v>
      </c>
      <c r="F114" s="185">
        <f t="shared" si="483"/>
        <v>0</v>
      </c>
      <c r="G114" s="222">
        <f t="shared" si="399"/>
        <v>0</v>
      </c>
      <c r="H114" s="222">
        <f t="shared" si="400"/>
        <v>0</v>
      </c>
      <c r="I114" s="185">
        <f t="shared" ref="I114:J114" si="484">SUM(I115:I118)</f>
        <v>0</v>
      </c>
      <c r="J114" s="185">
        <f t="shared" si="484"/>
        <v>0</v>
      </c>
      <c r="K114" s="185"/>
      <c r="L114" s="185">
        <f t="shared" ref="L114:O114" si="485">SUM(L115:L118)</f>
        <v>0</v>
      </c>
      <c r="M114" s="185">
        <f t="shared" si="485"/>
        <v>0</v>
      </c>
      <c r="N114" s="185">
        <f t="shared" si="485"/>
        <v>0</v>
      </c>
      <c r="O114" s="185">
        <f t="shared" si="485"/>
        <v>0</v>
      </c>
      <c r="P114" s="185">
        <f t="shared" ref="P114:R114" si="486">IF(BI114=0,SUM(Y114+AB114+AE114+AH114+AK114+AN114+AQ114+AT114+AW114+AZ114+BC114+BF114),BI114)</f>
        <v>0</v>
      </c>
      <c r="Q114" s="185">
        <f t="shared" si="486"/>
        <v>0</v>
      </c>
      <c r="R114" s="185">
        <f t="shared" si="486"/>
        <v>0</v>
      </c>
      <c r="S114" s="185">
        <f t="shared" ref="S114:U114" si="487">SUM(S115:S118)</f>
        <v>0</v>
      </c>
      <c r="T114" s="185">
        <f t="shared" si="487"/>
        <v>0</v>
      </c>
      <c r="U114" s="185">
        <f t="shared" si="487"/>
        <v>0</v>
      </c>
      <c r="V114" s="188" t="e">
        <f t="shared" ref="V114:W114" si="488">M114/I114</f>
        <v>#DIV/0!</v>
      </c>
      <c r="W114" s="188" t="e">
        <f t="shared" si="488"/>
        <v>#DIV/0!</v>
      </c>
      <c r="X114" s="188" t="e">
        <f t="shared" si="452"/>
        <v>#DIV/0!</v>
      </c>
      <c r="Y114" s="185">
        <f t="shared" ref="Y114:BK114" si="489">SUM(Y115:Y118)</f>
        <v>0</v>
      </c>
      <c r="Z114" s="185">
        <f t="shared" si="489"/>
        <v>0</v>
      </c>
      <c r="AA114" s="185">
        <f t="shared" si="489"/>
        <v>0</v>
      </c>
      <c r="AB114" s="185">
        <f t="shared" si="489"/>
        <v>0</v>
      </c>
      <c r="AC114" s="185">
        <f t="shared" si="489"/>
        <v>0</v>
      </c>
      <c r="AD114" s="185">
        <f t="shared" si="489"/>
        <v>0</v>
      </c>
      <c r="AE114" s="185">
        <f t="shared" si="489"/>
        <v>0</v>
      </c>
      <c r="AF114" s="185">
        <f t="shared" si="489"/>
        <v>0</v>
      </c>
      <c r="AG114" s="185">
        <f t="shared" si="489"/>
        <v>0</v>
      </c>
      <c r="AH114" s="185">
        <f t="shared" si="489"/>
        <v>0</v>
      </c>
      <c r="AI114" s="185">
        <f t="shared" si="489"/>
        <v>0</v>
      </c>
      <c r="AJ114" s="185">
        <f t="shared" si="489"/>
        <v>0</v>
      </c>
      <c r="AK114" s="185">
        <f t="shared" si="489"/>
        <v>0</v>
      </c>
      <c r="AL114" s="185">
        <f t="shared" si="489"/>
        <v>0</v>
      </c>
      <c r="AM114" s="185">
        <f t="shared" si="489"/>
        <v>0</v>
      </c>
      <c r="AN114" s="185">
        <f t="shared" si="489"/>
        <v>0</v>
      </c>
      <c r="AO114" s="185">
        <f t="shared" si="489"/>
        <v>0</v>
      </c>
      <c r="AP114" s="185">
        <f t="shared" si="489"/>
        <v>0</v>
      </c>
      <c r="AQ114" s="185">
        <f t="shared" si="489"/>
        <v>0</v>
      </c>
      <c r="AR114" s="185">
        <f t="shared" si="489"/>
        <v>0</v>
      </c>
      <c r="AS114" s="185">
        <f t="shared" si="489"/>
        <v>0</v>
      </c>
      <c r="AT114" s="185">
        <f t="shared" si="489"/>
        <v>0</v>
      </c>
      <c r="AU114" s="185">
        <f t="shared" si="489"/>
        <v>0</v>
      </c>
      <c r="AV114" s="185">
        <f t="shared" si="489"/>
        <v>0</v>
      </c>
      <c r="AW114" s="185">
        <f t="shared" si="489"/>
        <v>0</v>
      </c>
      <c r="AX114" s="185">
        <f t="shared" si="489"/>
        <v>0</v>
      </c>
      <c r="AY114" s="185">
        <f t="shared" si="489"/>
        <v>0</v>
      </c>
      <c r="AZ114" s="185">
        <f t="shared" si="489"/>
        <v>0</v>
      </c>
      <c r="BA114" s="185">
        <f t="shared" si="489"/>
        <v>0</v>
      </c>
      <c r="BB114" s="185">
        <f t="shared" si="489"/>
        <v>0</v>
      </c>
      <c r="BC114" s="185">
        <f t="shared" si="489"/>
        <v>0</v>
      </c>
      <c r="BD114" s="185">
        <f t="shared" si="489"/>
        <v>0</v>
      </c>
      <c r="BE114" s="185">
        <f t="shared" si="489"/>
        <v>0</v>
      </c>
      <c r="BF114" s="185">
        <f t="shared" si="489"/>
        <v>0</v>
      </c>
      <c r="BG114" s="185">
        <f t="shared" si="489"/>
        <v>0</v>
      </c>
      <c r="BH114" s="185">
        <f t="shared" si="489"/>
        <v>0</v>
      </c>
      <c r="BI114" s="185">
        <f t="shared" si="489"/>
        <v>0</v>
      </c>
      <c r="BJ114" s="185">
        <f t="shared" si="489"/>
        <v>0</v>
      </c>
      <c r="BK114" s="185">
        <f t="shared" si="489"/>
        <v>0</v>
      </c>
      <c r="BL114" s="156"/>
      <c r="BM114" s="157"/>
      <c r="BN114" s="157"/>
      <c r="BO114" s="157"/>
      <c r="BP114" s="157"/>
    </row>
    <row r="115" spans="1:68" ht="15.75" customHeight="1">
      <c r="A115" s="88"/>
      <c r="B115" s="88"/>
      <c r="C115" s="89" t="s">
        <v>357</v>
      </c>
      <c r="D115" s="90" t="s">
        <v>358</v>
      </c>
      <c r="E115" s="193">
        <v>18000</v>
      </c>
      <c r="F115" s="165"/>
      <c r="G115" s="93">
        <f t="shared" si="399"/>
        <v>0</v>
      </c>
      <c r="H115" s="93">
        <f t="shared" si="400"/>
        <v>0</v>
      </c>
      <c r="I115" s="141"/>
      <c r="J115" s="95"/>
      <c r="K115" s="95"/>
      <c r="L115" s="94"/>
      <c r="M115" s="96">
        <f t="shared" ref="M115:O115" si="490">Y115+AB115+AE115+AH115+AK115+AN115+AQ115+AT115+AW115+AZ115+BC115+BF115</f>
        <v>0</v>
      </c>
      <c r="N115" s="96">
        <f t="shared" si="490"/>
        <v>0</v>
      </c>
      <c r="O115" s="96">
        <f t="shared" si="490"/>
        <v>0</v>
      </c>
      <c r="P115" s="96">
        <f t="shared" ref="P115:R115" si="491">IF(BI115=0,SUM(Y115+AB115+AE115+AH115+AK115+AN115+AQ115+AT115+AW115+AZ115+BC115+BF115),BI115)</f>
        <v>0</v>
      </c>
      <c r="Q115" s="96">
        <f t="shared" si="491"/>
        <v>0</v>
      </c>
      <c r="R115" s="96">
        <f t="shared" si="491"/>
        <v>0</v>
      </c>
      <c r="S115" s="96">
        <f t="shared" ref="S115:T115" si="492">I115-M115</f>
        <v>0</v>
      </c>
      <c r="T115" s="96">
        <f t="shared" si="492"/>
        <v>0</v>
      </c>
      <c r="U115" s="96">
        <f t="shared" ref="U115:U118" si="493">L115-O115</f>
        <v>0</v>
      </c>
      <c r="V115" s="97" t="e">
        <f t="shared" ref="V115:W115" si="494">M115/I115</f>
        <v>#DIV/0!</v>
      </c>
      <c r="W115" s="97" t="e">
        <f t="shared" si="494"/>
        <v>#DIV/0!</v>
      </c>
      <c r="X115" s="97" t="e">
        <f t="shared" si="452"/>
        <v>#DIV/0!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102">
        <v>0</v>
      </c>
      <c r="BG115" s="95"/>
      <c r="BH115" s="95"/>
      <c r="BI115" s="95"/>
      <c r="BJ115" s="95"/>
      <c r="BK115" s="95"/>
      <c r="BL115" s="98"/>
      <c r="BM115" s="99"/>
      <c r="BN115" s="99"/>
      <c r="BO115" s="99"/>
      <c r="BP115" s="99"/>
    </row>
    <row r="116" spans="1:68" ht="15.75" customHeight="1">
      <c r="A116" s="88"/>
      <c r="B116" s="88"/>
      <c r="C116" s="89" t="s">
        <v>359</v>
      </c>
      <c r="D116" s="90" t="s">
        <v>360</v>
      </c>
      <c r="E116" s="193">
        <v>5296.54</v>
      </c>
      <c r="F116" s="165"/>
      <c r="G116" s="93">
        <f t="shared" si="399"/>
        <v>0</v>
      </c>
      <c r="H116" s="93">
        <f t="shared" si="400"/>
        <v>0</v>
      </c>
      <c r="I116" s="95"/>
      <c r="J116" s="95"/>
      <c r="K116" s="95"/>
      <c r="L116" s="94"/>
      <c r="M116" s="96">
        <f t="shared" ref="M116:O116" si="495">Y116+AB116+AE116+AH116+AK116+AN116+AQ116+AT116+AW116+AZ116+BC116+BF116</f>
        <v>0</v>
      </c>
      <c r="N116" s="96">
        <f t="shared" si="495"/>
        <v>0</v>
      </c>
      <c r="O116" s="96">
        <f t="shared" si="495"/>
        <v>0</v>
      </c>
      <c r="P116" s="96">
        <f t="shared" ref="P116:R116" si="496">IF(BI116=0,SUM(Y116+AB116+AE116+AH116+AK116+AN116+AQ116+AT116+AW116+AZ116+BC116+BF116),BI116)</f>
        <v>0</v>
      </c>
      <c r="Q116" s="96">
        <f t="shared" si="496"/>
        <v>0</v>
      </c>
      <c r="R116" s="96">
        <f t="shared" si="496"/>
        <v>0</v>
      </c>
      <c r="S116" s="96">
        <f t="shared" ref="S116:T116" si="497">I116-M116</f>
        <v>0</v>
      </c>
      <c r="T116" s="96">
        <f t="shared" si="497"/>
        <v>0</v>
      </c>
      <c r="U116" s="96">
        <f t="shared" si="493"/>
        <v>0</v>
      </c>
      <c r="V116" s="97" t="e">
        <f t="shared" ref="V116:W116" si="498">M116/I116</f>
        <v>#DIV/0!</v>
      </c>
      <c r="W116" s="97" t="e">
        <f t="shared" si="498"/>
        <v>#DIV/0!</v>
      </c>
      <c r="X116" s="97" t="e">
        <f t="shared" si="452"/>
        <v>#DIV/0!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8"/>
      <c r="BM116" s="99"/>
      <c r="BN116" s="99"/>
      <c r="BO116" s="99"/>
      <c r="BP116" s="99"/>
    </row>
    <row r="117" spans="1:68" ht="15.75" customHeight="1">
      <c r="A117" s="88"/>
      <c r="B117" s="88"/>
      <c r="C117" s="89"/>
      <c r="D117" s="90" t="s">
        <v>361</v>
      </c>
      <c r="E117" s="165"/>
      <c r="F117" s="165"/>
      <c r="G117" s="93"/>
      <c r="H117" s="93"/>
      <c r="I117" s="95"/>
      <c r="J117" s="95"/>
      <c r="K117" s="95"/>
      <c r="L117" s="94"/>
      <c r="M117" s="96">
        <f t="shared" ref="M117:O117" si="499">Y117+AB117+AE117+AH117+AK117+AN117+AQ117+AT117+AW117+AZ117+BC117+BF117</f>
        <v>0</v>
      </c>
      <c r="N117" s="96">
        <f t="shared" si="499"/>
        <v>0</v>
      </c>
      <c r="O117" s="96">
        <f t="shared" si="499"/>
        <v>0</v>
      </c>
      <c r="P117" s="96">
        <f t="shared" ref="P117:R117" si="500">IF(BI117=0,SUM(Y117+AB117+AE117+AH117+AK117+AN117+AQ117+AT117+AW117+AZ117+BC117+BF117),BI117)</f>
        <v>0</v>
      </c>
      <c r="Q117" s="96">
        <f t="shared" si="500"/>
        <v>0</v>
      </c>
      <c r="R117" s="96">
        <f t="shared" si="500"/>
        <v>0</v>
      </c>
      <c r="S117" s="96">
        <f t="shared" ref="S117:T117" si="501">I117-M117</f>
        <v>0</v>
      </c>
      <c r="T117" s="96">
        <f t="shared" si="501"/>
        <v>0</v>
      </c>
      <c r="U117" s="96">
        <f t="shared" si="493"/>
        <v>0</v>
      </c>
      <c r="V117" s="97" t="e">
        <f t="shared" ref="V117:V127" si="502">M117/I117</f>
        <v>#DIV/0!</v>
      </c>
      <c r="W117" s="97"/>
      <c r="X117" s="97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8"/>
      <c r="BM117" s="99"/>
      <c r="BN117" s="99"/>
      <c r="BO117" s="99"/>
      <c r="BP117" s="99"/>
    </row>
    <row r="118" spans="1:68" ht="15.75" customHeight="1">
      <c r="A118" s="88"/>
      <c r="B118" s="88"/>
      <c r="C118" s="89" t="s">
        <v>318</v>
      </c>
      <c r="D118" s="90" t="s">
        <v>362</v>
      </c>
      <c r="E118" s="165"/>
      <c r="F118" s="165"/>
      <c r="G118" s="93" t="e">
        <f>I118/E118</f>
        <v>#DIV/0!</v>
      </c>
      <c r="H118" s="93" t="e">
        <f t="shared" ref="H118:H127" si="503">M118/E118</f>
        <v>#DIV/0!</v>
      </c>
      <c r="I118" s="95"/>
      <c r="J118" s="95"/>
      <c r="K118" s="95"/>
      <c r="L118" s="94"/>
      <c r="M118" s="96">
        <f t="shared" ref="M118:O118" si="504">Y118+AB118+AE118+AH118+AK118+AN118+AQ118+AT118+AW118+AZ118+BC118+BF118</f>
        <v>0</v>
      </c>
      <c r="N118" s="96">
        <f t="shared" si="504"/>
        <v>0</v>
      </c>
      <c r="O118" s="96">
        <f t="shared" si="504"/>
        <v>0</v>
      </c>
      <c r="P118" s="96">
        <f t="shared" ref="P118:R118" si="505">IF(BI118=0,SUM(Y118+AB118+AE118+AH118+AK118+AN118+AQ118+AT118+AW118+AZ118+BC118+BF118),BI118)</f>
        <v>0</v>
      </c>
      <c r="Q118" s="96">
        <f t="shared" si="505"/>
        <v>0</v>
      </c>
      <c r="R118" s="96">
        <f t="shared" si="505"/>
        <v>0</v>
      </c>
      <c r="S118" s="96">
        <f t="shared" ref="S118:T118" si="506">I118-M118</f>
        <v>0</v>
      </c>
      <c r="T118" s="96">
        <f t="shared" si="506"/>
        <v>0</v>
      </c>
      <c r="U118" s="96">
        <f t="shared" si="493"/>
        <v>0</v>
      </c>
      <c r="V118" s="97" t="e">
        <f t="shared" si="502"/>
        <v>#DIV/0!</v>
      </c>
      <c r="W118" s="97" t="e">
        <f t="shared" ref="W118:W127" si="507">N118/J118</f>
        <v>#DIV/0!</v>
      </c>
      <c r="X118" s="97" t="e">
        <f t="shared" ref="X118:X127" si="508">O118/L118</f>
        <v>#DIV/0!</v>
      </c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8"/>
      <c r="BM118" s="99"/>
      <c r="BN118" s="99"/>
      <c r="BO118" s="99"/>
      <c r="BP118" s="99"/>
    </row>
    <row r="119" spans="1:68" ht="15.75" customHeight="1">
      <c r="A119" s="181"/>
      <c r="B119" s="181"/>
      <c r="C119" s="221"/>
      <c r="D119" s="223" t="s">
        <v>363</v>
      </c>
      <c r="E119" s="185">
        <f t="shared" ref="E119:G119" si="509">E120+E130+E136+E140</f>
        <v>152177.47999999998</v>
      </c>
      <c r="F119" s="185">
        <f t="shared" si="509"/>
        <v>1173964.47</v>
      </c>
      <c r="G119" s="224" t="e">
        <f t="shared" si="509"/>
        <v>#DIV/0!</v>
      </c>
      <c r="H119" s="222">
        <f t="shared" si="503"/>
        <v>0</v>
      </c>
      <c r="I119" s="185">
        <f t="shared" ref="I119:U119" si="510">I120+I130+I136+I140</f>
        <v>0</v>
      </c>
      <c r="J119" s="185">
        <f t="shared" si="510"/>
        <v>665873.97</v>
      </c>
      <c r="K119" s="185">
        <f t="shared" si="510"/>
        <v>0</v>
      </c>
      <c r="L119" s="185">
        <f t="shared" si="510"/>
        <v>0</v>
      </c>
      <c r="M119" s="185">
        <f t="shared" si="510"/>
        <v>0</v>
      </c>
      <c r="N119" s="185">
        <f t="shared" si="510"/>
        <v>61206.74</v>
      </c>
      <c r="O119" s="185">
        <f t="shared" si="510"/>
        <v>0</v>
      </c>
      <c r="P119" s="185">
        <f t="shared" si="510"/>
        <v>0</v>
      </c>
      <c r="Q119" s="185">
        <f t="shared" si="510"/>
        <v>61206.74</v>
      </c>
      <c r="R119" s="185">
        <f t="shared" si="510"/>
        <v>0</v>
      </c>
      <c r="S119" s="185">
        <f t="shared" si="510"/>
        <v>0</v>
      </c>
      <c r="T119" s="185">
        <f t="shared" si="510"/>
        <v>600430.03</v>
      </c>
      <c r="U119" s="185">
        <f t="shared" si="510"/>
        <v>0</v>
      </c>
      <c r="V119" s="188" t="e">
        <f t="shared" si="502"/>
        <v>#DIV/0!</v>
      </c>
      <c r="W119" s="188">
        <f t="shared" si="507"/>
        <v>9.1919406310476445E-2</v>
      </c>
      <c r="X119" s="188" t="e">
        <f t="shared" si="508"/>
        <v>#DIV/0!</v>
      </c>
      <c r="Y119" s="185">
        <f t="shared" ref="Y119:BK119" si="511">Y120+Y130+Y136+Y140</f>
        <v>0</v>
      </c>
      <c r="Z119" s="185">
        <f t="shared" si="511"/>
        <v>0</v>
      </c>
      <c r="AA119" s="185">
        <f t="shared" si="511"/>
        <v>0</v>
      </c>
      <c r="AB119" s="185">
        <f t="shared" si="511"/>
        <v>0</v>
      </c>
      <c r="AC119" s="185">
        <f t="shared" si="511"/>
        <v>61206.74</v>
      </c>
      <c r="AD119" s="185">
        <f t="shared" si="511"/>
        <v>0</v>
      </c>
      <c r="AE119" s="185">
        <f t="shared" si="511"/>
        <v>0</v>
      </c>
      <c r="AF119" s="185">
        <f t="shared" si="511"/>
        <v>0</v>
      </c>
      <c r="AG119" s="185">
        <f t="shared" si="511"/>
        <v>0</v>
      </c>
      <c r="AH119" s="185">
        <f t="shared" si="511"/>
        <v>0</v>
      </c>
      <c r="AI119" s="185">
        <f t="shared" si="511"/>
        <v>0</v>
      </c>
      <c r="AJ119" s="185">
        <f t="shared" si="511"/>
        <v>0</v>
      </c>
      <c r="AK119" s="185">
        <f t="shared" si="511"/>
        <v>0</v>
      </c>
      <c r="AL119" s="185">
        <f t="shared" si="511"/>
        <v>0</v>
      </c>
      <c r="AM119" s="185">
        <f t="shared" si="511"/>
        <v>0</v>
      </c>
      <c r="AN119" s="185">
        <f t="shared" si="511"/>
        <v>0</v>
      </c>
      <c r="AO119" s="185">
        <f t="shared" si="511"/>
        <v>0</v>
      </c>
      <c r="AP119" s="185">
        <f t="shared" si="511"/>
        <v>0</v>
      </c>
      <c r="AQ119" s="185">
        <f t="shared" si="511"/>
        <v>0</v>
      </c>
      <c r="AR119" s="185">
        <f t="shared" si="511"/>
        <v>0</v>
      </c>
      <c r="AS119" s="185">
        <f t="shared" si="511"/>
        <v>0</v>
      </c>
      <c r="AT119" s="185">
        <f t="shared" si="511"/>
        <v>0</v>
      </c>
      <c r="AU119" s="185">
        <f t="shared" si="511"/>
        <v>0</v>
      </c>
      <c r="AV119" s="185">
        <f t="shared" si="511"/>
        <v>0</v>
      </c>
      <c r="AW119" s="185">
        <f t="shared" si="511"/>
        <v>0</v>
      </c>
      <c r="AX119" s="185">
        <f t="shared" si="511"/>
        <v>0</v>
      </c>
      <c r="AY119" s="185">
        <f t="shared" si="511"/>
        <v>0</v>
      </c>
      <c r="AZ119" s="185">
        <f t="shared" si="511"/>
        <v>0</v>
      </c>
      <c r="BA119" s="185">
        <f t="shared" si="511"/>
        <v>0</v>
      </c>
      <c r="BB119" s="185">
        <f t="shared" si="511"/>
        <v>0</v>
      </c>
      <c r="BC119" s="185">
        <f t="shared" si="511"/>
        <v>0</v>
      </c>
      <c r="BD119" s="185">
        <f t="shared" si="511"/>
        <v>0</v>
      </c>
      <c r="BE119" s="185">
        <f t="shared" si="511"/>
        <v>0</v>
      </c>
      <c r="BF119" s="185">
        <f t="shared" si="511"/>
        <v>0</v>
      </c>
      <c r="BG119" s="185">
        <f t="shared" si="511"/>
        <v>0</v>
      </c>
      <c r="BH119" s="185">
        <f t="shared" si="511"/>
        <v>0</v>
      </c>
      <c r="BI119" s="185">
        <f t="shared" si="511"/>
        <v>0</v>
      </c>
      <c r="BJ119" s="185">
        <f t="shared" si="511"/>
        <v>0</v>
      </c>
      <c r="BK119" s="185">
        <f t="shared" si="511"/>
        <v>0</v>
      </c>
      <c r="BL119" s="225"/>
      <c r="BM119" s="226"/>
      <c r="BN119" s="226"/>
      <c r="BO119" s="226"/>
      <c r="BP119" s="226"/>
    </row>
    <row r="120" spans="1:68" ht="15.75" customHeight="1">
      <c r="A120" s="227"/>
      <c r="B120" s="227"/>
      <c r="C120" s="228"/>
      <c r="D120" s="229" t="s">
        <v>364</v>
      </c>
      <c r="E120" s="230">
        <f t="shared" ref="E120:F120" si="512">SUM(E121:E129)</f>
        <v>152177.47999999998</v>
      </c>
      <c r="F120" s="230">
        <f t="shared" si="512"/>
        <v>0</v>
      </c>
      <c r="G120" s="186">
        <f t="shared" ref="G120:G127" si="513">I120/E120</f>
        <v>0</v>
      </c>
      <c r="H120" s="186">
        <f t="shared" si="503"/>
        <v>0</v>
      </c>
      <c r="I120" s="230">
        <f t="shared" ref="I120:O120" si="514">SUM(I121:I129)</f>
        <v>0</v>
      </c>
      <c r="J120" s="230">
        <f t="shared" si="514"/>
        <v>457969.89</v>
      </c>
      <c r="K120" s="230">
        <f t="shared" si="514"/>
        <v>0</v>
      </c>
      <c r="L120" s="230">
        <f t="shared" si="514"/>
        <v>0</v>
      </c>
      <c r="M120" s="230">
        <f t="shared" si="514"/>
        <v>0</v>
      </c>
      <c r="N120" s="230">
        <f t="shared" si="514"/>
        <v>61206.74</v>
      </c>
      <c r="O120" s="230">
        <f t="shared" si="514"/>
        <v>0</v>
      </c>
      <c r="P120" s="231">
        <f t="shared" ref="P120:R120" si="515">IF(BI120=0,SUM(Y120+AB120+AE120+AH120+AK120+AN120+AQ120+AT120+AW120+AZ120+BC120+BF120),BI120)</f>
        <v>0</v>
      </c>
      <c r="Q120" s="231">
        <f t="shared" si="515"/>
        <v>61206.74</v>
      </c>
      <c r="R120" s="231">
        <f t="shared" si="515"/>
        <v>0</v>
      </c>
      <c r="S120" s="230">
        <f t="shared" ref="S120:U120" si="516">SUM(S121:S129)</f>
        <v>0</v>
      </c>
      <c r="T120" s="230">
        <f t="shared" si="516"/>
        <v>396763.15</v>
      </c>
      <c r="U120" s="230">
        <f t="shared" si="516"/>
        <v>0</v>
      </c>
      <c r="V120" s="187" t="e">
        <f t="shared" si="502"/>
        <v>#DIV/0!</v>
      </c>
      <c r="W120" s="187">
        <f t="shared" si="507"/>
        <v>0.13364795663749859</v>
      </c>
      <c r="X120" s="187" t="e">
        <f t="shared" si="508"/>
        <v>#DIV/0!</v>
      </c>
      <c r="Y120" s="230">
        <f t="shared" ref="Y120:BK120" si="517">SUM(Y121:Y129)</f>
        <v>0</v>
      </c>
      <c r="Z120" s="230">
        <f t="shared" si="517"/>
        <v>0</v>
      </c>
      <c r="AA120" s="230">
        <f t="shared" si="517"/>
        <v>0</v>
      </c>
      <c r="AB120" s="230">
        <f t="shared" si="517"/>
        <v>0</v>
      </c>
      <c r="AC120" s="230">
        <f t="shared" si="517"/>
        <v>61206.74</v>
      </c>
      <c r="AD120" s="230">
        <f t="shared" si="517"/>
        <v>0</v>
      </c>
      <c r="AE120" s="230">
        <f t="shared" si="517"/>
        <v>0</v>
      </c>
      <c r="AF120" s="230">
        <f t="shared" si="517"/>
        <v>0</v>
      </c>
      <c r="AG120" s="230">
        <f t="shared" si="517"/>
        <v>0</v>
      </c>
      <c r="AH120" s="230">
        <f t="shared" si="517"/>
        <v>0</v>
      </c>
      <c r="AI120" s="230">
        <f t="shared" si="517"/>
        <v>0</v>
      </c>
      <c r="AJ120" s="230">
        <f t="shared" si="517"/>
        <v>0</v>
      </c>
      <c r="AK120" s="230">
        <f t="shared" si="517"/>
        <v>0</v>
      </c>
      <c r="AL120" s="230">
        <f t="shared" si="517"/>
        <v>0</v>
      </c>
      <c r="AM120" s="230">
        <f t="shared" si="517"/>
        <v>0</v>
      </c>
      <c r="AN120" s="230">
        <f t="shared" si="517"/>
        <v>0</v>
      </c>
      <c r="AO120" s="230">
        <f t="shared" si="517"/>
        <v>0</v>
      </c>
      <c r="AP120" s="230">
        <f t="shared" si="517"/>
        <v>0</v>
      </c>
      <c r="AQ120" s="230">
        <f t="shared" si="517"/>
        <v>0</v>
      </c>
      <c r="AR120" s="230">
        <f t="shared" si="517"/>
        <v>0</v>
      </c>
      <c r="AS120" s="230">
        <f t="shared" si="517"/>
        <v>0</v>
      </c>
      <c r="AT120" s="230">
        <f t="shared" si="517"/>
        <v>0</v>
      </c>
      <c r="AU120" s="230">
        <f t="shared" si="517"/>
        <v>0</v>
      </c>
      <c r="AV120" s="230">
        <f t="shared" si="517"/>
        <v>0</v>
      </c>
      <c r="AW120" s="230">
        <f t="shared" si="517"/>
        <v>0</v>
      </c>
      <c r="AX120" s="230">
        <f t="shared" si="517"/>
        <v>0</v>
      </c>
      <c r="AY120" s="230">
        <f t="shared" si="517"/>
        <v>0</v>
      </c>
      <c r="AZ120" s="230">
        <f t="shared" si="517"/>
        <v>0</v>
      </c>
      <c r="BA120" s="230">
        <f t="shared" si="517"/>
        <v>0</v>
      </c>
      <c r="BB120" s="230">
        <f t="shared" si="517"/>
        <v>0</v>
      </c>
      <c r="BC120" s="230">
        <f t="shared" si="517"/>
        <v>0</v>
      </c>
      <c r="BD120" s="230">
        <f t="shared" si="517"/>
        <v>0</v>
      </c>
      <c r="BE120" s="230">
        <f t="shared" si="517"/>
        <v>0</v>
      </c>
      <c r="BF120" s="230">
        <f t="shared" si="517"/>
        <v>0</v>
      </c>
      <c r="BG120" s="230">
        <f t="shared" si="517"/>
        <v>0</v>
      </c>
      <c r="BH120" s="230">
        <f t="shared" si="517"/>
        <v>0</v>
      </c>
      <c r="BI120" s="230">
        <f t="shared" si="517"/>
        <v>0</v>
      </c>
      <c r="BJ120" s="230">
        <f t="shared" si="517"/>
        <v>0</v>
      </c>
      <c r="BK120" s="230">
        <f t="shared" si="517"/>
        <v>0</v>
      </c>
      <c r="BL120" s="232"/>
      <c r="BM120" s="233"/>
      <c r="BN120" s="233"/>
      <c r="BO120" s="233"/>
      <c r="BP120" s="233"/>
    </row>
    <row r="121" spans="1:68" ht="15.75" customHeight="1">
      <c r="A121" s="110"/>
      <c r="B121" s="110"/>
      <c r="C121" s="89" t="s">
        <v>365</v>
      </c>
      <c r="D121" s="90" t="s">
        <v>143</v>
      </c>
      <c r="E121" s="193">
        <v>116482.68</v>
      </c>
      <c r="F121" s="165"/>
      <c r="G121" s="93">
        <f t="shared" si="513"/>
        <v>0</v>
      </c>
      <c r="H121" s="93">
        <f t="shared" si="503"/>
        <v>0</v>
      </c>
      <c r="I121" s="95"/>
      <c r="J121" s="95"/>
      <c r="K121" s="95"/>
      <c r="L121" s="95"/>
      <c r="M121" s="96">
        <f t="shared" ref="M121:O121" si="518">Y121+AB121+AE121+AH121+AK121+AN121+AQ121+AT121+AW121+AZ121+BC121+BF121</f>
        <v>0</v>
      </c>
      <c r="N121" s="96">
        <f t="shared" si="518"/>
        <v>0</v>
      </c>
      <c r="O121" s="96">
        <f t="shared" si="518"/>
        <v>0</v>
      </c>
      <c r="P121" s="96">
        <f t="shared" ref="P121:R121" si="519">IF(BI121=0,SUM(Y121+AB121+AE121+AH121+AK121+AN121+AQ121+AT121+AW121+AZ121+BC121+BF121),BI121)</f>
        <v>0</v>
      </c>
      <c r="Q121" s="96">
        <f t="shared" si="519"/>
        <v>0</v>
      </c>
      <c r="R121" s="96">
        <f t="shared" si="519"/>
        <v>0</v>
      </c>
      <c r="S121" s="96">
        <f t="shared" ref="S121:T121" si="520">I121-M121</f>
        <v>0</v>
      </c>
      <c r="T121" s="96">
        <f t="shared" si="520"/>
        <v>0</v>
      </c>
      <c r="U121" s="96">
        <f t="shared" ref="U121:U129" si="521">L121-O121</f>
        <v>0</v>
      </c>
      <c r="V121" s="93" t="e">
        <f t="shared" si="502"/>
        <v>#DIV/0!</v>
      </c>
      <c r="W121" s="93" t="e">
        <f t="shared" si="507"/>
        <v>#DIV/0!</v>
      </c>
      <c r="X121" s="93" t="e">
        <f t="shared" si="508"/>
        <v>#DIV/0!</v>
      </c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118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8"/>
      <c r="BM121" s="99"/>
      <c r="BN121" s="99"/>
      <c r="BO121" s="99"/>
      <c r="BP121" s="99"/>
    </row>
    <row r="122" spans="1:68" ht="15.75" customHeight="1">
      <c r="A122" s="110"/>
      <c r="B122" s="110"/>
      <c r="C122" s="89" t="s">
        <v>318</v>
      </c>
      <c r="D122" s="90" t="s">
        <v>366</v>
      </c>
      <c r="E122" s="165"/>
      <c r="F122" s="165"/>
      <c r="G122" s="93" t="e">
        <f t="shared" si="513"/>
        <v>#DIV/0!</v>
      </c>
      <c r="H122" s="93" t="e">
        <f t="shared" si="503"/>
        <v>#DIV/0!</v>
      </c>
      <c r="I122" s="95"/>
      <c r="J122" s="95"/>
      <c r="K122" s="95"/>
      <c r="L122" s="95"/>
      <c r="M122" s="96">
        <f t="shared" ref="M122:O122" si="522">Y122+AB122+AE122+AH122+AK122+AN122+AQ122+AT122+AW122+AZ122+BC122+BF122</f>
        <v>0</v>
      </c>
      <c r="N122" s="96">
        <f t="shared" si="522"/>
        <v>0</v>
      </c>
      <c r="O122" s="96">
        <f t="shared" si="522"/>
        <v>0</v>
      </c>
      <c r="P122" s="96">
        <f t="shared" ref="P122:R122" si="523">IF(BI122=0,SUM(Y122+AB122+AE122+AH122+AK122+AN122+AQ122+AT122+AW122+AZ122+BC122+BF122),BI122)</f>
        <v>0</v>
      </c>
      <c r="Q122" s="96">
        <f t="shared" si="523"/>
        <v>0</v>
      </c>
      <c r="R122" s="96">
        <f t="shared" si="523"/>
        <v>0</v>
      </c>
      <c r="S122" s="96">
        <f t="shared" ref="S122:T122" si="524">I122-M122</f>
        <v>0</v>
      </c>
      <c r="T122" s="96">
        <f t="shared" si="524"/>
        <v>0</v>
      </c>
      <c r="U122" s="96">
        <f t="shared" si="521"/>
        <v>0</v>
      </c>
      <c r="V122" s="93" t="e">
        <f t="shared" si="502"/>
        <v>#DIV/0!</v>
      </c>
      <c r="W122" s="93" t="e">
        <f t="shared" si="507"/>
        <v>#DIV/0!</v>
      </c>
      <c r="X122" s="93" t="e">
        <f t="shared" si="508"/>
        <v>#DIV/0!</v>
      </c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118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8"/>
      <c r="BM122" s="99"/>
      <c r="BN122" s="99"/>
      <c r="BO122" s="99"/>
      <c r="BP122" s="99"/>
    </row>
    <row r="123" spans="1:68" ht="15.75" customHeight="1">
      <c r="A123" s="110"/>
      <c r="B123" s="110"/>
      <c r="C123" s="89" t="s">
        <v>367</v>
      </c>
      <c r="D123" s="90" t="s">
        <v>368</v>
      </c>
      <c r="E123" s="165"/>
      <c r="F123" s="165"/>
      <c r="G123" s="93" t="e">
        <f t="shared" si="513"/>
        <v>#DIV/0!</v>
      </c>
      <c r="H123" s="93" t="e">
        <f t="shared" si="503"/>
        <v>#DIV/0!</v>
      </c>
      <c r="I123" s="95"/>
      <c r="J123" s="95"/>
      <c r="K123" s="95"/>
      <c r="L123" s="95"/>
      <c r="M123" s="96">
        <f t="shared" ref="M123:O123" si="525">Y123+AB123+AE123+AH123+AK123+AN123+AQ123+AT123+AW123+AZ123+BC123+BF123</f>
        <v>0</v>
      </c>
      <c r="N123" s="96">
        <f t="shared" si="525"/>
        <v>0</v>
      </c>
      <c r="O123" s="96">
        <f t="shared" si="525"/>
        <v>0</v>
      </c>
      <c r="P123" s="96">
        <f t="shared" ref="P123:R123" si="526">IF(BI123=0,SUM(Y123+AB123+AE123+AH123+AK123+AN123+AQ123+AT123+AW123+AZ123+BC123+BF123),BI123)</f>
        <v>0</v>
      </c>
      <c r="Q123" s="96">
        <f t="shared" si="526"/>
        <v>0</v>
      </c>
      <c r="R123" s="96">
        <f t="shared" si="526"/>
        <v>0</v>
      </c>
      <c r="S123" s="96">
        <f t="shared" ref="S123:T123" si="527">I123-M123</f>
        <v>0</v>
      </c>
      <c r="T123" s="96">
        <f t="shared" si="527"/>
        <v>0</v>
      </c>
      <c r="U123" s="96">
        <f t="shared" si="521"/>
        <v>0</v>
      </c>
      <c r="V123" s="93" t="e">
        <f t="shared" si="502"/>
        <v>#DIV/0!</v>
      </c>
      <c r="W123" s="93" t="e">
        <f t="shared" si="507"/>
        <v>#DIV/0!</v>
      </c>
      <c r="X123" s="93" t="e">
        <f t="shared" si="508"/>
        <v>#DIV/0!</v>
      </c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118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8"/>
      <c r="BM123" s="99"/>
      <c r="BN123" s="99"/>
      <c r="BO123" s="99"/>
      <c r="BP123" s="99"/>
    </row>
    <row r="124" spans="1:68" ht="18" customHeight="1">
      <c r="A124" s="110"/>
      <c r="B124" s="110"/>
      <c r="C124" s="89" t="s">
        <v>161</v>
      </c>
      <c r="D124" s="90" t="s">
        <v>369</v>
      </c>
      <c r="E124" s="165"/>
      <c r="F124" s="165"/>
      <c r="G124" s="93" t="e">
        <f t="shared" si="513"/>
        <v>#DIV/0!</v>
      </c>
      <c r="H124" s="93" t="e">
        <f t="shared" si="503"/>
        <v>#DIV/0!</v>
      </c>
      <c r="I124" s="95"/>
      <c r="J124" s="95"/>
      <c r="K124" s="95"/>
      <c r="L124" s="95"/>
      <c r="M124" s="96">
        <f t="shared" ref="M124:O124" si="528">Y124+AB124+AE124+AH124+AK124+AN124+AQ124+AT124+AW124+AZ124+BC124+BF124</f>
        <v>0</v>
      </c>
      <c r="N124" s="96">
        <f t="shared" si="528"/>
        <v>0</v>
      </c>
      <c r="O124" s="96">
        <f t="shared" si="528"/>
        <v>0</v>
      </c>
      <c r="P124" s="96">
        <f t="shared" ref="P124:R124" si="529">IF(BI124=0,SUM(Y124+AB124+AE124+AH124+AK124+AN124+AQ124+AT124+AW124+AZ124+BC124+BF124),BI124)</f>
        <v>0</v>
      </c>
      <c r="Q124" s="96">
        <f t="shared" si="529"/>
        <v>0</v>
      </c>
      <c r="R124" s="96">
        <f t="shared" si="529"/>
        <v>0</v>
      </c>
      <c r="S124" s="96">
        <f t="shared" ref="S124:T124" si="530">I124-M124</f>
        <v>0</v>
      </c>
      <c r="T124" s="96">
        <f t="shared" si="530"/>
        <v>0</v>
      </c>
      <c r="U124" s="96">
        <f t="shared" si="521"/>
        <v>0</v>
      </c>
      <c r="V124" s="93" t="e">
        <f t="shared" si="502"/>
        <v>#DIV/0!</v>
      </c>
      <c r="W124" s="93" t="e">
        <f t="shared" si="507"/>
        <v>#DIV/0!</v>
      </c>
      <c r="X124" s="93" t="e">
        <f t="shared" si="508"/>
        <v>#DIV/0!</v>
      </c>
      <c r="Y124" s="95"/>
      <c r="Z124" s="102">
        <v>0</v>
      </c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118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8"/>
      <c r="BM124" s="99"/>
      <c r="BN124" s="99"/>
      <c r="BO124" s="99"/>
      <c r="BP124" s="99"/>
    </row>
    <row r="125" spans="1:68" ht="15.75" customHeight="1">
      <c r="A125" s="110"/>
      <c r="B125" s="142" t="s">
        <v>370</v>
      </c>
      <c r="C125" s="89" t="s">
        <v>161</v>
      </c>
      <c r="D125" s="90" t="s">
        <v>524</v>
      </c>
      <c r="E125" s="165"/>
      <c r="F125" s="165"/>
      <c r="G125" s="93" t="e">
        <f t="shared" si="513"/>
        <v>#DIV/0!</v>
      </c>
      <c r="H125" s="93" t="e">
        <f t="shared" si="503"/>
        <v>#DIV/0!</v>
      </c>
      <c r="I125" s="95"/>
      <c r="J125" s="234">
        <f>2187.61+388.49+200+59.9+14.5+358.9+1990</f>
        <v>5199.4000000000005</v>
      </c>
      <c r="K125" s="116"/>
      <c r="L125" s="95"/>
      <c r="M125" s="96">
        <f t="shared" ref="M125:O125" si="531">Y125+AB125+AE125+AH125+AK125+AN125+AQ125+AT125+AW125+AZ125+BC125+BF125</f>
        <v>0</v>
      </c>
      <c r="N125" s="96">
        <f t="shared" si="531"/>
        <v>0</v>
      </c>
      <c r="O125" s="96">
        <f t="shared" si="531"/>
        <v>0</v>
      </c>
      <c r="P125" s="96">
        <f t="shared" ref="P125:R125" si="532">IF(BI125=0,SUM(Y125+AB125+AE125+AH125+AK125+AN125+AQ125+AT125+AW125+AZ125+BC125+BF125),BI125)</f>
        <v>0</v>
      </c>
      <c r="Q125" s="96">
        <f t="shared" si="532"/>
        <v>0</v>
      </c>
      <c r="R125" s="96">
        <f t="shared" si="532"/>
        <v>0</v>
      </c>
      <c r="S125" s="96">
        <f t="shared" ref="S125:T125" si="533">I125-M125</f>
        <v>0</v>
      </c>
      <c r="T125" s="96">
        <f t="shared" si="533"/>
        <v>5199.4000000000005</v>
      </c>
      <c r="U125" s="96">
        <f t="shared" si="521"/>
        <v>0</v>
      </c>
      <c r="V125" s="93" t="e">
        <f t="shared" si="502"/>
        <v>#DIV/0!</v>
      </c>
      <c r="W125" s="93">
        <f t="shared" si="507"/>
        <v>0</v>
      </c>
      <c r="X125" s="93" t="e">
        <f t="shared" si="508"/>
        <v>#DIV/0!</v>
      </c>
      <c r="Y125" s="95"/>
      <c r="Z125" s="95"/>
      <c r="AA125" s="95"/>
      <c r="AB125" s="95"/>
      <c r="AC125" s="102">
        <v>0</v>
      </c>
      <c r="AD125" s="95"/>
      <c r="AE125" s="95"/>
      <c r="AF125" s="102">
        <v>0</v>
      </c>
      <c r="AG125" s="95"/>
      <c r="AH125" s="95"/>
      <c r="AI125" s="95"/>
      <c r="AJ125" s="95"/>
      <c r="AK125" s="95"/>
      <c r="AL125" s="102">
        <v>0</v>
      </c>
      <c r="AM125" s="95"/>
      <c r="AN125" s="95"/>
      <c r="AO125" s="95"/>
      <c r="AP125" s="95"/>
      <c r="AQ125" s="95"/>
      <c r="AR125" s="102">
        <v>0</v>
      </c>
      <c r="AS125" s="95"/>
      <c r="AT125" s="118"/>
      <c r="AU125" s="102">
        <v>0</v>
      </c>
      <c r="AV125" s="95"/>
      <c r="AW125" s="95"/>
      <c r="AX125" s="102">
        <v>0</v>
      </c>
      <c r="AY125" s="95"/>
      <c r="AZ125" s="95"/>
      <c r="BA125" s="102">
        <v>0</v>
      </c>
      <c r="BB125" s="95"/>
      <c r="BC125" s="95"/>
      <c r="BD125" s="95"/>
      <c r="BE125" s="95"/>
      <c r="BF125" s="95"/>
      <c r="BG125" s="102"/>
      <c r="BH125" s="95"/>
      <c r="BI125" s="95"/>
      <c r="BJ125" s="95"/>
      <c r="BK125" s="95"/>
      <c r="BL125" s="98"/>
      <c r="BM125" s="99"/>
      <c r="BN125" s="99"/>
      <c r="BO125" s="99"/>
      <c r="BP125" s="99"/>
    </row>
    <row r="126" spans="1:68" ht="15.75" customHeight="1">
      <c r="A126" s="110"/>
      <c r="B126" s="110"/>
      <c r="C126" s="89" t="s">
        <v>372</v>
      </c>
      <c r="D126" s="90" t="s">
        <v>373</v>
      </c>
      <c r="E126" s="193">
        <v>35694.800000000003</v>
      </c>
      <c r="F126" s="165"/>
      <c r="G126" s="93">
        <f t="shared" si="513"/>
        <v>0</v>
      </c>
      <c r="H126" s="93">
        <f t="shared" si="503"/>
        <v>0</v>
      </c>
      <c r="I126" s="95"/>
      <c r="J126" s="95"/>
      <c r="K126" s="95"/>
      <c r="L126" s="95"/>
      <c r="M126" s="96">
        <f t="shared" ref="M126:O126" si="534">Y126+AB126+AE126+AH126+AK126+AN126+AQ126+AT126+AW126+AZ126+BC126+BF126</f>
        <v>0</v>
      </c>
      <c r="N126" s="96">
        <f t="shared" si="534"/>
        <v>0</v>
      </c>
      <c r="O126" s="96">
        <f t="shared" si="534"/>
        <v>0</v>
      </c>
      <c r="P126" s="96">
        <f t="shared" ref="P126:R126" si="535">IF(BI126=0,SUM(Y126+AB126+AE126+AH126+AK126+AN126+AQ126+AT126+AW126+AZ126+BC126+BF126),BI126)</f>
        <v>0</v>
      </c>
      <c r="Q126" s="96">
        <f t="shared" si="535"/>
        <v>0</v>
      </c>
      <c r="R126" s="96">
        <f t="shared" si="535"/>
        <v>0</v>
      </c>
      <c r="S126" s="96">
        <f t="shared" ref="S126:T126" si="536">I126-M126</f>
        <v>0</v>
      </c>
      <c r="T126" s="96">
        <f t="shared" si="536"/>
        <v>0</v>
      </c>
      <c r="U126" s="96">
        <f t="shared" si="521"/>
        <v>0</v>
      </c>
      <c r="V126" s="93" t="e">
        <f t="shared" si="502"/>
        <v>#DIV/0!</v>
      </c>
      <c r="W126" s="93" t="e">
        <f t="shared" si="507"/>
        <v>#DIV/0!</v>
      </c>
      <c r="X126" s="93" t="e">
        <f t="shared" si="508"/>
        <v>#DIV/0!</v>
      </c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118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8"/>
      <c r="BM126" s="99"/>
      <c r="BN126" s="99"/>
      <c r="BO126" s="99"/>
      <c r="BP126" s="99"/>
    </row>
    <row r="127" spans="1:68" ht="15.75" customHeight="1">
      <c r="A127" s="110"/>
      <c r="B127" s="135"/>
      <c r="C127" s="89" t="s">
        <v>374</v>
      </c>
      <c r="D127" s="140" t="s">
        <v>375</v>
      </c>
      <c r="E127" s="165"/>
      <c r="F127" s="165"/>
      <c r="G127" s="93" t="e">
        <f t="shared" si="513"/>
        <v>#DIV/0!</v>
      </c>
      <c r="H127" s="93" t="e">
        <f t="shared" si="503"/>
        <v>#DIV/0!</v>
      </c>
      <c r="I127" s="95"/>
      <c r="J127" s="95"/>
      <c r="K127" s="95"/>
      <c r="L127" s="95"/>
      <c r="M127" s="96">
        <f t="shared" ref="M127:O127" si="537">Y127+AB127+AE127+AH127+AK127+AN127+AQ127+AT127+AW127+AZ127+BC127+BF127</f>
        <v>0</v>
      </c>
      <c r="N127" s="96">
        <f t="shared" si="537"/>
        <v>0</v>
      </c>
      <c r="O127" s="96">
        <f t="shared" si="537"/>
        <v>0</v>
      </c>
      <c r="P127" s="96">
        <f t="shared" ref="P127:R127" si="538">IF(BI127=0,SUM(Y127+AB127+AE127+AH127+AK127+AN127+AQ127+AT127+AW127+AZ127+BC127+BF127),BI127)</f>
        <v>0</v>
      </c>
      <c r="Q127" s="96">
        <f t="shared" si="538"/>
        <v>0</v>
      </c>
      <c r="R127" s="96">
        <f t="shared" si="538"/>
        <v>0</v>
      </c>
      <c r="S127" s="96">
        <f t="shared" ref="S127:T127" si="539">I127-M127</f>
        <v>0</v>
      </c>
      <c r="T127" s="96">
        <f t="shared" si="539"/>
        <v>0</v>
      </c>
      <c r="U127" s="96">
        <f t="shared" si="521"/>
        <v>0</v>
      </c>
      <c r="V127" s="93" t="e">
        <f t="shared" si="502"/>
        <v>#DIV/0!</v>
      </c>
      <c r="W127" s="93" t="e">
        <f t="shared" si="507"/>
        <v>#DIV/0!</v>
      </c>
      <c r="X127" s="93" t="e">
        <f t="shared" si="508"/>
        <v>#DIV/0!</v>
      </c>
      <c r="Y127" s="95"/>
      <c r="Z127" s="95"/>
      <c r="AA127" s="95"/>
      <c r="AB127" s="95"/>
      <c r="AC127" s="95"/>
      <c r="AD127" s="95"/>
      <c r="AE127" s="95"/>
      <c r="AF127" s="102">
        <v>0</v>
      </c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118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8"/>
      <c r="BM127" s="99"/>
      <c r="BN127" s="99"/>
      <c r="BO127" s="99"/>
      <c r="BP127" s="99"/>
    </row>
    <row r="128" spans="1:68" ht="15.75" customHeight="1">
      <c r="A128" s="110"/>
      <c r="B128" s="135" t="s">
        <v>376</v>
      </c>
      <c r="C128" s="89" t="s">
        <v>114</v>
      </c>
      <c r="D128" s="140" t="s">
        <v>525</v>
      </c>
      <c r="E128" s="165"/>
      <c r="F128" s="165"/>
      <c r="G128" s="93"/>
      <c r="H128" s="93"/>
      <c r="I128" s="95"/>
      <c r="J128" s="95">
        <v>452770.49</v>
      </c>
      <c r="K128" s="95"/>
      <c r="L128" s="144"/>
      <c r="M128" s="96">
        <f t="shared" ref="M128:O128" si="540">Y128+AB128+AE128+AH128+AK128+AN128+AQ128+AT128+AW128+AZ128+BC128+BF128</f>
        <v>0</v>
      </c>
      <c r="N128" s="96">
        <f t="shared" si="540"/>
        <v>61206.74</v>
      </c>
      <c r="O128" s="96">
        <f t="shared" si="540"/>
        <v>0</v>
      </c>
      <c r="P128" s="96">
        <f t="shared" ref="P128:R128" si="541">IF(BI128=0,SUM(Y128+AB128+AE128+AH128+AK128+AN128+AQ128+AT128+AW128+AZ128+BC128+BF128),BI128)</f>
        <v>0</v>
      </c>
      <c r="Q128" s="96">
        <f t="shared" si="541"/>
        <v>61206.74</v>
      </c>
      <c r="R128" s="96">
        <f t="shared" si="541"/>
        <v>0</v>
      </c>
      <c r="S128" s="96">
        <f t="shared" ref="S128:T128" si="542">I128-M128</f>
        <v>0</v>
      </c>
      <c r="T128" s="96">
        <f t="shared" si="542"/>
        <v>391563.75</v>
      </c>
      <c r="U128" s="96">
        <f t="shared" si="521"/>
        <v>0</v>
      </c>
      <c r="V128" s="93"/>
      <c r="W128" s="93"/>
      <c r="X128" s="93"/>
      <c r="Y128" s="95"/>
      <c r="Z128" s="95"/>
      <c r="AA128" s="95"/>
      <c r="AB128" s="95"/>
      <c r="AC128" s="95">
        <f>61206.74</f>
        <v>61206.74</v>
      </c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118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8"/>
      <c r="BM128" s="99"/>
      <c r="BN128" s="99"/>
      <c r="BO128" s="99"/>
      <c r="BP128" s="99"/>
    </row>
    <row r="129" spans="1:68" ht="15.75" customHeight="1">
      <c r="A129" s="110"/>
      <c r="B129" s="110"/>
      <c r="C129" s="89"/>
      <c r="D129" s="235" t="s">
        <v>378</v>
      </c>
      <c r="E129" s="165"/>
      <c r="F129" s="165">
        <v>0</v>
      </c>
      <c r="G129" s="93" t="e">
        <f t="shared" ref="G129:G136" si="543">I129/E129</f>
        <v>#DIV/0!</v>
      </c>
      <c r="H129" s="93" t="e">
        <f t="shared" ref="H129:H136" si="544">M129/E129</f>
        <v>#DIV/0!</v>
      </c>
      <c r="I129" s="95"/>
      <c r="J129" s="95"/>
      <c r="K129" s="95"/>
      <c r="L129" s="236"/>
      <c r="M129" s="96">
        <f t="shared" ref="M129:O129" si="545">Y129+AB129+AE129+AH129+AK129+AN129+AQ129+AT129+AW129+AZ129+BC129+BF129</f>
        <v>0</v>
      </c>
      <c r="N129" s="96">
        <f t="shared" si="545"/>
        <v>0</v>
      </c>
      <c r="O129" s="96">
        <f t="shared" si="545"/>
        <v>0</v>
      </c>
      <c r="P129" s="96">
        <f t="shared" ref="P129:R129" si="546">IF(BI129=0,SUM(Y129+AB129+AE129+AH129+AK129+AN129+AQ129+AT129+AW129+AZ129+BC129+BF129),BI129)</f>
        <v>0</v>
      </c>
      <c r="Q129" s="96">
        <f t="shared" si="546"/>
        <v>0</v>
      </c>
      <c r="R129" s="96">
        <f t="shared" si="546"/>
        <v>0</v>
      </c>
      <c r="S129" s="96">
        <f t="shared" ref="S129:T129" si="547">I129-M129</f>
        <v>0</v>
      </c>
      <c r="T129" s="96">
        <f t="shared" si="547"/>
        <v>0</v>
      </c>
      <c r="U129" s="96">
        <f t="shared" si="521"/>
        <v>0</v>
      </c>
      <c r="V129" s="93" t="e">
        <f t="shared" ref="V129:W129" si="548">M129/I129</f>
        <v>#DIV/0!</v>
      </c>
      <c r="W129" s="93" t="e">
        <f t="shared" si="548"/>
        <v>#DIV/0!</v>
      </c>
      <c r="X129" s="93" t="e">
        <f>O129/L129</f>
        <v>#DIV/0!</v>
      </c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118"/>
      <c r="AU129" s="95"/>
      <c r="AV129" s="95"/>
      <c r="AW129" s="95"/>
      <c r="AX129" s="95"/>
      <c r="AY129" s="95"/>
      <c r="AZ129" s="95"/>
      <c r="BA129" s="95"/>
      <c r="BB129" s="102">
        <v>0</v>
      </c>
      <c r="BC129" s="95"/>
      <c r="BD129" s="95"/>
      <c r="BE129" s="102">
        <v>0</v>
      </c>
      <c r="BF129" s="95"/>
      <c r="BG129" s="95"/>
      <c r="BH129" s="95"/>
      <c r="BI129" s="95"/>
      <c r="BJ129" s="95"/>
      <c r="BK129" s="95"/>
      <c r="BL129" s="98"/>
      <c r="BM129" s="99"/>
      <c r="BN129" s="99"/>
      <c r="BO129" s="99"/>
      <c r="BP129" s="99"/>
    </row>
    <row r="130" spans="1:68" ht="15.75" customHeight="1">
      <c r="A130" s="227"/>
      <c r="B130" s="227"/>
      <c r="C130" s="228"/>
      <c r="D130" s="229" t="s">
        <v>379</v>
      </c>
      <c r="E130" s="230">
        <f t="shared" ref="E130:F130" si="549">SUM(E131:E135)</f>
        <v>0</v>
      </c>
      <c r="F130" s="230">
        <f t="shared" si="549"/>
        <v>216000</v>
      </c>
      <c r="G130" s="186" t="e">
        <f t="shared" si="543"/>
        <v>#DIV/0!</v>
      </c>
      <c r="H130" s="186" t="e">
        <f t="shared" si="544"/>
        <v>#DIV/0!</v>
      </c>
      <c r="I130" s="230">
        <f t="shared" ref="I130:O130" si="550">SUM(I131:I135)</f>
        <v>0</v>
      </c>
      <c r="J130" s="230">
        <f t="shared" si="550"/>
        <v>0</v>
      </c>
      <c r="K130" s="230">
        <f t="shared" si="550"/>
        <v>0</v>
      </c>
      <c r="L130" s="230">
        <f t="shared" si="550"/>
        <v>0</v>
      </c>
      <c r="M130" s="230">
        <f t="shared" si="550"/>
        <v>0</v>
      </c>
      <c r="N130" s="237">
        <f t="shared" si="550"/>
        <v>0</v>
      </c>
      <c r="O130" s="237">
        <f t="shared" si="550"/>
        <v>0</v>
      </c>
      <c r="P130" s="237">
        <f t="shared" ref="P130:R130" si="551">IF(BI130=0,SUM(Y130+AB130+AE130+AH130+AK130+AN130+AQ130+AT130+AW130+AZ130+BC130+BF130),BI130)</f>
        <v>0</v>
      </c>
      <c r="Q130" s="237">
        <f t="shared" si="551"/>
        <v>0</v>
      </c>
      <c r="R130" s="237">
        <f t="shared" si="551"/>
        <v>0</v>
      </c>
      <c r="S130" s="237">
        <f t="shared" ref="S130:BK130" si="552">SUM(S131:S135)</f>
        <v>0</v>
      </c>
      <c r="T130" s="237">
        <f t="shared" si="552"/>
        <v>0</v>
      </c>
      <c r="U130" s="237">
        <f t="shared" si="552"/>
        <v>0</v>
      </c>
      <c r="V130" s="237" t="e">
        <f t="shared" si="552"/>
        <v>#DIV/0!</v>
      </c>
      <c r="W130" s="237" t="e">
        <f t="shared" si="552"/>
        <v>#DIV/0!</v>
      </c>
      <c r="X130" s="237" t="e">
        <f t="shared" si="552"/>
        <v>#DIV/0!</v>
      </c>
      <c r="Y130" s="230">
        <f t="shared" si="552"/>
        <v>0</v>
      </c>
      <c r="Z130" s="230">
        <f t="shared" si="552"/>
        <v>0</v>
      </c>
      <c r="AA130" s="230">
        <f t="shared" si="552"/>
        <v>0</v>
      </c>
      <c r="AB130" s="230">
        <f t="shared" si="552"/>
        <v>0</v>
      </c>
      <c r="AC130" s="230">
        <f t="shared" si="552"/>
        <v>0</v>
      </c>
      <c r="AD130" s="230">
        <f t="shared" si="552"/>
        <v>0</v>
      </c>
      <c r="AE130" s="230">
        <f t="shared" si="552"/>
        <v>0</v>
      </c>
      <c r="AF130" s="230">
        <f t="shared" si="552"/>
        <v>0</v>
      </c>
      <c r="AG130" s="230">
        <f t="shared" si="552"/>
        <v>0</v>
      </c>
      <c r="AH130" s="230">
        <f t="shared" si="552"/>
        <v>0</v>
      </c>
      <c r="AI130" s="230">
        <f t="shared" si="552"/>
        <v>0</v>
      </c>
      <c r="AJ130" s="230">
        <f t="shared" si="552"/>
        <v>0</v>
      </c>
      <c r="AK130" s="230">
        <f t="shared" si="552"/>
        <v>0</v>
      </c>
      <c r="AL130" s="230">
        <f t="shared" si="552"/>
        <v>0</v>
      </c>
      <c r="AM130" s="230">
        <f t="shared" si="552"/>
        <v>0</v>
      </c>
      <c r="AN130" s="230">
        <f t="shared" si="552"/>
        <v>0</v>
      </c>
      <c r="AO130" s="230">
        <f t="shared" si="552"/>
        <v>0</v>
      </c>
      <c r="AP130" s="230">
        <f t="shared" si="552"/>
        <v>0</v>
      </c>
      <c r="AQ130" s="230">
        <f t="shared" si="552"/>
        <v>0</v>
      </c>
      <c r="AR130" s="230">
        <f t="shared" si="552"/>
        <v>0</v>
      </c>
      <c r="AS130" s="230">
        <f t="shared" si="552"/>
        <v>0</v>
      </c>
      <c r="AT130" s="230">
        <f t="shared" si="552"/>
        <v>0</v>
      </c>
      <c r="AU130" s="230">
        <f t="shared" si="552"/>
        <v>0</v>
      </c>
      <c r="AV130" s="230">
        <f t="shared" si="552"/>
        <v>0</v>
      </c>
      <c r="AW130" s="230">
        <f t="shared" si="552"/>
        <v>0</v>
      </c>
      <c r="AX130" s="230">
        <f t="shared" si="552"/>
        <v>0</v>
      </c>
      <c r="AY130" s="230">
        <f t="shared" si="552"/>
        <v>0</v>
      </c>
      <c r="AZ130" s="230">
        <f t="shared" si="552"/>
        <v>0</v>
      </c>
      <c r="BA130" s="230">
        <f t="shared" si="552"/>
        <v>0</v>
      </c>
      <c r="BB130" s="230">
        <f t="shared" si="552"/>
        <v>0</v>
      </c>
      <c r="BC130" s="230">
        <f t="shared" si="552"/>
        <v>0</v>
      </c>
      <c r="BD130" s="230">
        <f t="shared" si="552"/>
        <v>0</v>
      </c>
      <c r="BE130" s="230">
        <f t="shared" si="552"/>
        <v>0</v>
      </c>
      <c r="BF130" s="230">
        <f t="shared" si="552"/>
        <v>0</v>
      </c>
      <c r="BG130" s="230">
        <f t="shared" si="552"/>
        <v>0</v>
      </c>
      <c r="BH130" s="230">
        <f t="shared" si="552"/>
        <v>0</v>
      </c>
      <c r="BI130" s="230">
        <f t="shared" si="552"/>
        <v>0</v>
      </c>
      <c r="BJ130" s="230">
        <f t="shared" si="552"/>
        <v>0</v>
      </c>
      <c r="BK130" s="230">
        <f t="shared" si="552"/>
        <v>0</v>
      </c>
      <c r="BL130" s="232"/>
      <c r="BM130" s="233"/>
      <c r="BN130" s="233"/>
      <c r="BO130" s="233"/>
      <c r="BP130" s="233"/>
    </row>
    <row r="131" spans="1:68" ht="15.75" customHeight="1">
      <c r="A131" s="110"/>
      <c r="B131" s="110"/>
      <c r="C131" s="89" t="s">
        <v>380</v>
      </c>
      <c r="D131" s="90" t="s">
        <v>381</v>
      </c>
      <c r="E131" s="165"/>
      <c r="F131" s="165">
        <v>216000</v>
      </c>
      <c r="G131" s="93" t="e">
        <f t="shared" si="543"/>
        <v>#DIV/0!</v>
      </c>
      <c r="H131" s="93" t="e">
        <f t="shared" si="544"/>
        <v>#DIV/0!</v>
      </c>
      <c r="I131" s="95"/>
      <c r="J131" s="95"/>
      <c r="K131" s="95"/>
      <c r="L131" s="95"/>
      <c r="M131" s="96">
        <f t="shared" ref="M131:O131" si="553">Y131+AB131+AE131+AH131+AK131+AN131+AQ131+AT131+AW131+AZ131+BC131+BF131</f>
        <v>0</v>
      </c>
      <c r="N131" s="96">
        <f t="shared" si="553"/>
        <v>0</v>
      </c>
      <c r="O131" s="96">
        <f t="shared" si="553"/>
        <v>0</v>
      </c>
      <c r="P131" s="96">
        <f t="shared" ref="P131:R131" si="554">IF(BI131=0,SUM(Y131+AB131+AE131+AH131+AK131+AN131+AQ131+AT131+AW131+AZ131+BC131+BF131),BI131)</f>
        <v>0</v>
      </c>
      <c r="Q131" s="96">
        <f t="shared" si="554"/>
        <v>0</v>
      </c>
      <c r="R131" s="96">
        <f t="shared" si="554"/>
        <v>0</v>
      </c>
      <c r="S131" s="96">
        <f t="shared" ref="S131:T131" si="555">I131-M131</f>
        <v>0</v>
      </c>
      <c r="T131" s="96">
        <f t="shared" si="555"/>
        <v>0</v>
      </c>
      <c r="U131" s="96">
        <f t="shared" ref="U131:U135" si="556">L131-O131</f>
        <v>0</v>
      </c>
      <c r="V131" s="97" t="e">
        <f t="shared" ref="V131:W131" si="557">M131/I131</f>
        <v>#DIV/0!</v>
      </c>
      <c r="W131" s="97" t="e">
        <f t="shared" si="557"/>
        <v>#DIV/0!</v>
      </c>
      <c r="X131" s="97" t="e">
        <f t="shared" ref="X131:X135" si="558">O131/L131</f>
        <v>#DIV/0!</v>
      </c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102">
        <v>0</v>
      </c>
      <c r="AK131" s="95"/>
      <c r="AL131" s="95"/>
      <c r="AM131" s="102">
        <v>0</v>
      </c>
      <c r="AN131" s="95"/>
      <c r="AO131" s="95"/>
      <c r="AP131" s="102">
        <v>0</v>
      </c>
      <c r="AQ131" s="95"/>
      <c r="AR131" s="95"/>
      <c r="AS131" s="95"/>
      <c r="AT131" s="118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8"/>
      <c r="BM131" s="99"/>
      <c r="BN131" s="99"/>
      <c r="BO131" s="99"/>
      <c r="BP131" s="99"/>
    </row>
    <row r="132" spans="1:68" ht="15.75" customHeight="1">
      <c r="A132" s="88"/>
      <c r="B132" s="88"/>
      <c r="C132" s="89" t="s">
        <v>380</v>
      </c>
      <c r="D132" s="90" t="s">
        <v>382</v>
      </c>
      <c r="E132" s="165"/>
      <c r="F132" s="165"/>
      <c r="G132" s="93" t="e">
        <f t="shared" si="543"/>
        <v>#DIV/0!</v>
      </c>
      <c r="H132" s="93" t="e">
        <f t="shared" si="544"/>
        <v>#DIV/0!</v>
      </c>
      <c r="I132" s="95"/>
      <c r="J132" s="95"/>
      <c r="K132" s="95"/>
      <c r="L132" s="82"/>
      <c r="M132" s="96">
        <f t="shared" ref="M132:O132" si="559">Y132+AB132+AE132+AH132+AK132+AN132+AQ132+AT132+AW132+AZ132+BC132+BF132</f>
        <v>0</v>
      </c>
      <c r="N132" s="96">
        <f t="shared" si="559"/>
        <v>0</v>
      </c>
      <c r="O132" s="96">
        <f t="shared" si="559"/>
        <v>0</v>
      </c>
      <c r="P132" s="96">
        <f t="shared" ref="P132:R132" si="560">IF(BI132=0,SUM(Y132+AB132+AE132+AH132+AK132+AN132+AQ132+AT132+AW132+AZ132+BC132+BF132),BI132)</f>
        <v>0</v>
      </c>
      <c r="Q132" s="96">
        <f t="shared" si="560"/>
        <v>0</v>
      </c>
      <c r="R132" s="96">
        <f t="shared" si="560"/>
        <v>0</v>
      </c>
      <c r="S132" s="96">
        <f t="shared" ref="S132:T132" si="561">I132-M132</f>
        <v>0</v>
      </c>
      <c r="T132" s="96">
        <f t="shared" si="561"/>
        <v>0</v>
      </c>
      <c r="U132" s="96">
        <f t="shared" si="556"/>
        <v>0</v>
      </c>
      <c r="V132" s="97" t="e">
        <f t="shared" ref="V132:W132" si="562">M132/I132</f>
        <v>#DIV/0!</v>
      </c>
      <c r="W132" s="97" t="e">
        <f t="shared" si="562"/>
        <v>#DIV/0!</v>
      </c>
      <c r="X132" s="97" t="e">
        <f t="shared" si="558"/>
        <v>#DIV/0!</v>
      </c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4"/>
      <c r="AJ132" s="95"/>
      <c r="AK132" s="95"/>
      <c r="AL132" s="94"/>
      <c r="AM132" s="95"/>
      <c r="AN132" s="95"/>
      <c r="AO132" s="94"/>
      <c r="AP132" s="94"/>
      <c r="AQ132" s="95"/>
      <c r="AR132" s="95"/>
      <c r="AS132" s="94"/>
      <c r="AT132" s="95"/>
      <c r="AU132" s="94"/>
      <c r="AV132" s="94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8"/>
      <c r="BM132" s="99"/>
      <c r="BN132" s="99"/>
      <c r="BO132" s="99"/>
      <c r="BP132" s="99"/>
    </row>
    <row r="133" spans="1:68" ht="15.75" customHeight="1">
      <c r="A133" s="88"/>
      <c r="B133" s="88"/>
      <c r="C133" s="89" t="s">
        <v>380</v>
      </c>
      <c r="D133" s="90" t="s">
        <v>383</v>
      </c>
      <c r="E133" s="165"/>
      <c r="F133" s="165"/>
      <c r="G133" s="93" t="e">
        <f t="shared" si="543"/>
        <v>#DIV/0!</v>
      </c>
      <c r="H133" s="93" t="e">
        <f t="shared" si="544"/>
        <v>#DIV/0!</v>
      </c>
      <c r="I133" s="95"/>
      <c r="J133" s="95"/>
      <c r="K133" s="95"/>
      <c r="L133" s="95"/>
      <c r="M133" s="96">
        <f t="shared" ref="M133:O133" si="563">Y133+AB133+AE133+AH133+AK133+AN133+AQ133+AT133+AW133+AZ133+BC133+BF133</f>
        <v>0</v>
      </c>
      <c r="N133" s="96">
        <f t="shared" si="563"/>
        <v>0</v>
      </c>
      <c r="O133" s="96">
        <f t="shared" si="563"/>
        <v>0</v>
      </c>
      <c r="P133" s="96">
        <f t="shared" ref="P133:R133" si="564">IF(BI133=0,SUM(Y133+AB133+AE133+AH133+AK133+AN133+AQ133+AT133+AW133+AZ133+BC133+BF133),BI133)</f>
        <v>0</v>
      </c>
      <c r="Q133" s="96">
        <f t="shared" si="564"/>
        <v>0</v>
      </c>
      <c r="R133" s="96">
        <f t="shared" si="564"/>
        <v>0</v>
      </c>
      <c r="S133" s="96">
        <f t="shared" ref="S133:T133" si="565">I133-M133</f>
        <v>0</v>
      </c>
      <c r="T133" s="96">
        <f t="shared" si="565"/>
        <v>0</v>
      </c>
      <c r="U133" s="96">
        <f t="shared" si="556"/>
        <v>0</v>
      </c>
      <c r="V133" s="97" t="e">
        <f t="shared" ref="V133:W133" si="566">M133/I133</f>
        <v>#DIV/0!</v>
      </c>
      <c r="W133" s="97" t="e">
        <f t="shared" si="566"/>
        <v>#DIV/0!</v>
      </c>
      <c r="X133" s="97" t="e">
        <f t="shared" si="558"/>
        <v>#DIV/0!</v>
      </c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4"/>
      <c r="AJ133" s="95"/>
      <c r="AK133" s="95"/>
      <c r="AL133" s="94"/>
      <c r="AM133" s="95"/>
      <c r="AN133" s="95"/>
      <c r="AO133" s="94"/>
      <c r="AP133" s="94"/>
      <c r="AQ133" s="95"/>
      <c r="AR133" s="95"/>
      <c r="AS133" s="94"/>
      <c r="AT133" s="95"/>
      <c r="AU133" s="94"/>
      <c r="AV133" s="94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8"/>
      <c r="BM133" s="99"/>
      <c r="BN133" s="99"/>
      <c r="BO133" s="99"/>
      <c r="BP133" s="99"/>
    </row>
    <row r="134" spans="1:68" ht="15.75" customHeight="1">
      <c r="A134" s="88"/>
      <c r="B134" s="88"/>
      <c r="C134" s="89" t="s">
        <v>380</v>
      </c>
      <c r="D134" s="90" t="s">
        <v>384</v>
      </c>
      <c r="E134" s="165"/>
      <c r="F134" s="165"/>
      <c r="G134" s="93" t="e">
        <f t="shared" si="543"/>
        <v>#DIV/0!</v>
      </c>
      <c r="H134" s="93" t="e">
        <f t="shared" si="544"/>
        <v>#DIV/0!</v>
      </c>
      <c r="I134" s="95"/>
      <c r="J134" s="95"/>
      <c r="K134" s="95"/>
      <c r="L134" s="95"/>
      <c r="M134" s="96">
        <f t="shared" ref="M134:O134" si="567">Y134+AB134+AE134+AH134+AK134+AN134+AQ134+AT134+AW134+AZ134+BC134+BF134</f>
        <v>0</v>
      </c>
      <c r="N134" s="96">
        <f t="shared" si="567"/>
        <v>0</v>
      </c>
      <c r="O134" s="96">
        <f t="shared" si="567"/>
        <v>0</v>
      </c>
      <c r="P134" s="96">
        <f t="shared" ref="P134:R134" si="568">IF(BI134=0,SUM(Y134+AB134+AE134+AH134+AK134+AN134+AQ134+AT134+AW134+AZ134+BC134+BF134),BI134)</f>
        <v>0</v>
      </c>
      <c r="Q134" s="96">
        <f t="shared" si="568"/>
        <v>0</v>
      </c>
      <c r="R134" s="96">
        <f t="shared" si="568"/>
        <v>0</v>
      </c>
      <c r="S134" s="96">
        <f t="shared" ref="S134:T134" si="569">I134-M134</f>
        <v>0</v>
      </c>
      <c r="T134" s="96">
        <f t="shared" si="569"/>
        <v>0</v>
      </c>
      <c r="U134" s="96">
        <f t="shared" si="556"/>
        <v>0</v>
      </c>
      <c r="V134" s="97" t="e">
        <f t="shared" ref="V134:W134" si="570">M134/I134</f>
        <v>#DIV/0!</v>
      </c>
      <c r="W134" s="97" t="e">
        <f t="shared" si="570"/>
        <v>#DIV/0!</v>
      </c>
      <c r="X134" s="97" t="e">
        <f t="shared" si="558"/>
        <v>#DIV/0!</v>
      </c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4"/>
      <c r="AJ134" s="95"/>
      <c r="AK134" s="95"/>
      <c r="AL134" s="94"/>
      <c r="AM134" s="95"/>
      <c r="AN134" s="95"/>
      <c r="AO134" s="94"/>
      <c r="AP134" s="94"/>
      <c r="AQ134" s="95"/>
      <c r="AR134" s="95"/>
      <c r="AS134" s="94"/>
      <c r="AT134" s="95"/>
      <c r="AU134" s="94"/>
      <c r="AV134" s="94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8"/>
      <c r="BM134" s="99"/>
      <c r="BN134" s="99"/>
      <c r="BO134" s="99"/>
      <c r="BP134" s="99"/>
    </row>
    <row r="135" spans="1:68" ht="15.75" customHeight="1">
      <c r="A135" s="88"/>
      <c r="B135" s="88"/>
      <c r="C135" s="89" t="s">
        <v>385</v>
      </c>
      <c r="D135" s="90" t="s">
        <v>386</v>
      </c>
      <c r="E135" s="165"/>
      <c r="F135" s="165"/>
      <c r="G135" s="93" t="e">
        <f t="shared" si="543"/>
        <v>#DIV/0!</v>
      </c>
      <c r="H135" s="93" t="e">
        <f t="shared" si="544"/>
        <v>#DIV/0!</v>
      </c>
      <c r="I135" s="95"/>
      <c r="J135" s="95"/>
      <c r="K135" s="95"/>
      <c r="L135" s="238"/>
      <c r="M135" s="96">
        <f t="shared" ref="M135:O135" si="571">Y135+AB135+AE135+AH135+AK135+AN135+AQ135+AT135+AW135+AZ135+BC135+BF135</f>
        <v>0</v>
      </c>
      <c r="N135" s="96">
        <f t="shared" si="571"/>
        <v>0</v>
      </c>
      <c r="O135" s="96">
        <f t="shared" si="571"/>
        <v>0</v>
      </c>
      <c r="P135" s="96">
        <f t="shared" ref="P135:R135" si="572">IF(BI135=0,SUM(Y135+AB135+AE135+AH135+AK135+AN135+AQ135+AT135+AW135+AZ135+BC135+BF135),BI135)</f>
        <v>0</v>
      </c>
      <c r="Q135" s="96">
        <f t="shared" si="572"/>
        <v>0</v>
      </c>
      <c r="R135" s="96">
        <f t="shared" si="572"/>
        <v>0</v>
      </c>
      <c r="S135" s="96">
        <f t="shared" ref="S135:T135" si="573">I135-M135</f>
        <v>0</v>
      </c>
      <c r="T135" s="96">
        <f t="shared" si="573"/>
        <v>0</v>
      </c>
      <c r="U135" s="96">
        <f t="shared" si="556"/>
        <v>0</v>
      </c>
      <c r="V135" s="97" t="e">
        <f t="shared" ref="V135:W135" si="574">M135/I135</f>
        <v>#DIV/0!</v>
      </c>
      <c r="W135" s="97" t="e">
        <f t="shared" si="574"/>
        <v>#DIV/0!</v>
      </c>
      <c r="X135" s="97" t="e">
        <f t="shared" si="558"/>
        <v>#DIV/0!</v>
      </c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8"/>
      <c r="BM135" s="99"/>
      <c r="BN135" s="99"/>
      <c r="BO135" s="99"/>
      <c r="BP135" s="99"/>
    </row>
    <row r="136" spans="1:68" ht="15.75" customHeight="1">
      <c r="A136" s="239"/>
      <c r="B136" s="239"/>
      <c r="C136" s="228"/>
      <c r="D136" s="240" t="s">
        <v>387</v>
      </c>
      <c r="E136" s="241">
        <f t="shared" ref="E136:F136" si="575">SUM(E137:E139)</f>
        <v>0</v>
      </c>
      <c r="F136" s="241">
        <f t="shared" si="575"/>
        <v>867964.47</v>
      </c>
      <c r="G136" s="186" t="e">
        <f t="shared" si="543"/>
        <v>#DIV/0!</v>
      </c>
      <c r="H136" s="186" t="e">
        <f t="shared" si="544"/>
        <v>#DIV/0!</v>
      </c>
      <c r="I136" s="241">
        <f t="shared" ref="I136:O136" si="576">SUM(I137:I139)</f>
        <v>0</v>
      </c>
      <c r="J136" s="241">
        <f t="shared" si="576"/>
        <v>203666.88</v>
      </c>
      <c r="K136" s="241">
        <f t="shared" si="576"/>
        <v>0</v>
      </c>
      <c r="L136" s="241">
        <f t="shared" si="576"/>
        <v>0</v>
      </c>
      <c r="M136" s="241">
        <f t="shared" si="576"/>
        <v>0</v>
      </c>
      <c r="N136" s="242">
        <f t="shared" si="576"/>
        <v>0</v>
      </c>
      <c r="O136" s="242">
        <f t="shared" si="576"/>
        <v>0</v>
      </c>
      <c r="P136" s="242">
        <f t="shared" ref="P136:R136" si="577">IF(BI136=0,SUM(Y136+AB136+AE136+AH136+AK136+AN136+AQ136+AT136+AW136+AZ136+BC136+BF136),BI136)</f>
        <v>0</v>
      </c>
      <c r="Q136" s="242">
        <f t="shared" si="577"/>
        <v>0</v>
      </c>
      <c r="R136" s="242">
        <f t="shared" si="577"/>
        <v>0</v>
      </c>
      <c r="S136" s="241">
        <f t="shared" ref="S136:BK136" si="578">SUM(S137:S139)</f>
        <v>0</v>
      </c>
      <c r="T136" s="185">
        <f t="shared" si="578"/>
        <v>203666.88</v>
      </c>
      <c r="U136" s="185">
        <f t="shared" si="578"/>
        <v>0</v>
      </c>
      <c r="V136" s="185" t="e">
        <f t="shared" si="578"/>
        <v>#DIV/0!</v>
      </c>
      <c r="W136" s="185" t="e">
        <f t="shared" si="578"/>
        <v>#DIV/0!</v>
      </c>
      <c r="X136" s="185" t="e">
        <f t="shared" si="578"/>
        <v>#DIV/0!</v>
      </c>
      <c r="Y136" s="241">
        <f t="shared" si="578"/>
        <v>0</v>
      </c>
      <c r="Z136" s="241">
        <f t="shared" si="578"/>
        <v>0</v>
      </c>
      <c r="AA136" s="241">
        <f t="shared" si="578"/>
        <v>0</v>
      </c>
      <c r="AB136" s="241">
        <f t="shared" si="578"/>
        <v>0</v>
      </c>
      <c r="AC136" s="241">
        <f t="shared" si="578"/>
        <v>0</v>
      </c>
      <c r="AD136" s="241">
        <f t="shared" si="578"/>
        <v>0</v>
      </c>
      <c r="AE136" s="241">
        <f t="shared" si="578"/>
        <v>0</v>
      </c>
      <c r="AF136" s="241">
        <f t="shared" si="578"/>
        <v>0</v>
      </c>
      <c r="AG136" s="241">
        <f t="shared" si="578"/>
        <v>0</v>
      </c>
      <c r="AH136" s="241">
        <f t="shared" si="578"/>
        <v>0</v>
      </c>
      <c r="AI136" s="241">
        <f t="shared" si="578"/>
        <v>0</v>
      </c>
      <c r="AJ136" s="241">
        <f t="shared" si="578"/>
        <v>0</v>
      </c>
      <c r="AK136" s="241">
        <f t="shared" si="578"/>
        <v>0</v>
      </c>
      <c r="AL136" s="241">
        <f t="shared" si="578"/>
        <v>0</v>
      </c>
      <c r="AM136" s="241">
        <f t="shared" si="578"/>
        <v>0</v>
      </c>
      <c r="AN136" s="241">
        <f t="shared" si="578"/>
        <v>0</v>
      </c>
      <c r="AO136" s="241">
        <f t="shared" si="578"/>
        <v>0</v>
      </c>
      <c r="AP136" s="241">
        <f t="shared" si="578"/>
        <v>0</v>
      </c>
      <c r="AQ136" s="241">
        <f t="shared" si="578"/>
        <v>0</v>
      </c>
      <c r="AR136" s="241">
        <f t="shared" si="578"/>
        <v>0</v>
      </c>
      <c r="AS136" s="241">
        <f t="shared" si="578"/>
        <v>0</v>
      </c>
      <c r="AT136" s="241">
        <f t="shared" si="578"/>
        <v>0</v>
      </c>
      <c r="AU136" s="241">
        <f t="shared" si="578"/>
        <v>0</v>
      </c>
      <c r="AV136" s="241">
        <f t="shared" si="578"/>
        <v>0</v>
      </c>
      <c r="AW136" s="241">
        <f t="shared" si="578"/>
        <v>0</v>
      </c>
      <c r="AX136" s="241">
        <f t="shared" si="578"/>
        <v>0</v>
      </c>
      <c r="AY136" s="241">
        <f t="shared" si="578"/>
        <v>0</v>
      </c>
      <c r="AZ136" s="241">
        <f t="shared" si="578"/>
        <v>0</v>
      </c>
      <c r="BA136" s="241">
        <f t="shared" si="578"/>
        <v>0</v>
      </c>
      <c r="BB136" s="241">
        <f t="shared" si="578"/>
        <v>0</v>
      </c>
      <c r="BC136" s="241">
        <f t="shared" si="578"/>
        <v>0</v>
      </c>
      <c r="BD136" s="241">
        <f t="shared" si="578"/>
        <v>0</v>
      </c>
      <c r="BE136" s="241">
        <f t="shared" si="578"/>
        <v>0</v>
      </c>
      <c r="BF136" s="241">
        <f t="shared" si="578"/>
        <v>0</v>
      </c>
      <c r="BG136" s="241">
        <f t="shared" si="578"/>
        <v>0</v>
      </c>
      <c r="BH136" s="241">
        <f t="shared" si="578"/>
        <v>0</v>
      </c>
      <c r="BI136" s="241">
        <f t="shared" si="578"/>
        <v>0</v>
      </c>
      <c r="BJ136" s="241">
        <f t="shared" si="578"/>
        <v>0</v>
      </c>
      <c r="BK136" s="241">
        <f t="shared" si="578"/>
        <v>0</v>
      </c>
      <c r="BL136" s="232"/>
      <c r="BM136" s="233"/>
      <c r="BN136" s="233"/>
      <c r="BO136" s="233"/>
      <c r="BP136" s="233"/>
    </row>
    <row r="137" spans="1:68" ht="15.75" customHeight="1">
      <c r="A137" s="88"/>
      <c r="B137" s="205" t="s">
        <v>206</v>
      </c>
      <c r="C137" s="100" t="s">
        <v>388</v>
      </c>
      <c r="D137" s="90" t="s">
        <v>138</v>
      </c>
      <c r="E137" s="91">
        <v>0</v>
      </c>
      <c r="F137" s="194"/>
      <c r="G137" s="93" t="e">
        <f t="shared" ref="G137:G138" si="579">I137/#REF!</f>
        <v>#REF!</v>
      </c>
      <c r="H137" s="93" t="e">
        <f t="shared" ref="H137:H138" si="580">M137/#REF!</f>
        <v>#REF!</v>
      </c>
      <c r="I137" s="95"/>
      <c r="J137" s="95">
        <v>193192.78</v>
      </c>
      <c r="K137" s="95"/>
      <c r="L137" s="95"/>
      <c r="M137" s="96">
        <f t="shared" ref="M137:O137" si="581">Y137+AB137+AE137+AH137+AK137+AN137+AQ137+AT137+AW137+AZ137+BC137+BF137</f>
        <v>0</v>
      </c>
      <c r="N137" s="96">
        <f t="shared" si="581"/>
        <v>0</v>
      </c>
      <c r="O137" s="96">
        <f t="shared" si="581"/>
        <v>0</v>
      </c>
      <c r="P137" s="96">
        <f t="shared" ref="P137:R137" si="582">IF(BI137=0,SUM(Y137+AB137+AE137+AH137+AK137+AN137+AQ137+AT137+AW137+AZ137+BC137+BF137),BI137)</f>
        <v>0</v>
      </c>
      <c r="Q137" s="96">
        <f t="shared" si="582"/>
        <v>0</v>
      </c>
      <c r="R137" s="96">
        <f t="shared" si="582"/>
        <v>0</v>
      </c>
      <c r="S137" s="96">
        <f t="shared" ref="S137:T137" si="583">I137-M137</f>
        <v>0</v>
      </c>
      <c r="T137" s="96">
        <f t="shared" si="583"/>
        <v>193192.78</v>
      </c>
      <c r="U137" s="96">
        <f t="shared" ref="U137:U139" si="584">L137-O137</f>
        <v>0</v>
      </c>
      <c r="V137" s="97" t="e">
        <f t="shared" ref="V137:W137" si="585">M137/I137</f>
        <v>#DIV/0!</v>
      </c>
      <c r="W137" s="97">
        <f t="shared" si="585"/>
        <v>0</v>
      </c>
      <c r="X137" s="97" t="e">
        <f t="shared" ref="X137:X139" si="586">O137/L137</f>
        <v>#DIV/0!</v>
      </c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8"/>
      <c r="BM137" s="99"/>
      <c r="BN137" s="99"/>
      <c r="BO137" s="99"/>
      <c r="BP137" s="99"/>
    </row>
    <row r="138" spans="1:68" ht="15.75" customHeight="1">
      <c r="A138" s="88"/>
      <c r="B138" s="205"/>
      <c r="C138" s="100" t="s">
        <v>388</v>
      </c>
      <c r="D138" s="121" t="s">
        <v>139</v>
      </c>
      <c r="E138" s="91"/>
      <c r="F138" s="194">
        <v>400000</v>
      </c>
      <c r="G138" s="93" t="e">
        <f t="shared" si="579"/>
        <v>#REF!</v>
      </c>
      <c r="H138" s="93" t="e">
        <f t="shared" si="580"/>
        <v>#REF!</v>
      </c>
      <c r="I138" s="118"/>
      <c r="J138" s="95"/>
      <c r="K138" s="95"/>
      <c r="L138" s="201"/>
      <c r="M138" s="96">
        <f t="shared" ref="M138:O138" si="587">Y138+AB138+AE138+AH138+AK138+AN138+AQ138+AT138+AW138+AZ138+BC138+BF138</f>
        <v>0</v>
      </c>
      <c r="N138" s="96">
        <f t="shared" si="587"/>
        <v>0</v>
      </c>
      <c r="O138" s="96">
        <f t="shared" si="587"/>
        <v>0</v>
      </c>
      <c r="P138" s="96">
        <f t="shared" ref="P138:R138" si="588">IF(BI138=0,SUM(Y138+AB138+AE138+AH138+AK138+AN138+AQ138+AT138+AW138+AZ138+BC138+BF138),BI138)</f>
        <v>0</v>
      </c>
      <c r="Q138" s="96">
        <f t="shared" si="588"/>
        <v>0</v>
      </c>
      <c r="R138" s="96">
        <f t="shared" si="588"/>
        <v>0</v>
      </c>
      <c r="S138" s="96">
        <f t="shared" ref="S138:T138" si="589">I138-M138</f>
        <v>0</v>
      </c>
      <c r="T138" s="96">
        <f t="shared" si="589"/>
        <v>0</v>
      </c>
      <c r="U138" s="96">
        <f t="shared" si="584"/>
        <v>0</v>
      </c>
      <c r="V138" s="97" t="e">
        <f t="shared" ref="V138:W138" si="590">M138/I138</f>
        <v>#DIV/0!</v>
      </c>
      <c r="W138" s="97" t="e">
        <f t="shared" si="590"/>
        <v>#DIV/0!</v>
      </c>
      <c r="X138" s="97" t="e">
        <f t="shared" si="586"/>
        <v>#DIV/0!</v>
      </c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8"/>
      <c r="BM138" s="99"/>
      <c r="BN138" s="99"/>
      <c r="BO138" s="99"/>
      <c r="BP138" s="99"/>
    </row>
    <row r="139" spans="1:68" ht="15.75" customHeight="1">
      <c r="A139" s="88"/>
      <c r="B139" s="205" t="s">
        <v>389</v>
      </c>
      <c r="C139" s="89"/>
      <c r="D139" s="121" t="s">
        <v>139</v>
      </c>
      <c r="E139" s="165"/>
      <c r="F139" s="165">
        <v>467964.47</v>
      </c>
      <c r="G139" s="93" t="e">
        <f t="shared" ref="G139:G143" si="591">I139/E139</f>
        <v>#DIV/0!</v>
      </c>
      <c r="H139" s="93" t="e">
        <f t="shared" ref="H139:H143" si="592">M139/E139</f>
        <v>#DIV/0!</v>
      </c>
      <c r="I139" s="95"/>
      <c r="J139" s="95">
        <v>10474.1</v>
      </c>
      <c r="K139" s="95"/>
      <c r="L139" s="243"/>
      <c r="M139" s="96">
        <f t="shared" ref="M139:O139" si="593">Y139+AB139+AE139+AH139+AK139+AN139+AQ139+AT139+AW139+AZ139+BC139+BF139</f>
        <v>0</v>
      </c>
      <c r="N139" s="96">
        <f t="shared" si="593"/>
        <v>0</v>
      </c>
      <c r="O139" s="96">
        <f t="shared" si="593"/>
        <v>0</v>
      </c>
      <c r="P139" s="96">
        <f t="shared" ref="P139:R139" si="594">IF(BI139=0,SUM(Y139+AB139+AE139+AH139+AK139+AN139+AQ139+AT139+AW139+AZ139+BC139+BF139),BI139)</f>
        <v>0</v>
      </c>
      <c r="Q139" s="96">
        <f t="shared" si="594"/>
        <v>0</v>
      </c>
      <c r="R139" s="96">
        <f t="shared" si="594"/>
        <v>0</v>
      </c>
      <c r="S139" s="96">
        <f t="shared" ref="S139:T139" si="595">I139-M139</f>
        <v>0</v>
      </c>
      <c r="T139" s="96">
        <f t="shared" si="595"/>
        <v>10474.1</v>
      </c>
      <c r="U139" s="96">
        <f t="shared" si="584"/>
        <v>0</v>
      </c>
      <c r="V139" s="97" t="e">
        <f t="shared" ref="V139:W139" si="596">M139/I139</f>
        <v>#DIV/0!</v>
      </c>
      <c r="W139" s="97">
        <f t="shared" si="596"/>
        <v>0</v>
      </c>
      <c r="X139" s="97" t="e">
        <f t="shared" si="586"/>
        <v>#DIV/0!</v>
      </c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8"/>
      <c r="BM139" s="99"/>
      <c r="BN139" s="99"/>
      <c r="BO139" s="99"/>
      <c r="BP139" s="99"/>
    </row>
    <row r="140" spans="1:68" ht="15.75" customHeight="1">
      <c r="A140" s="239"/>
      <c r="B140" s="239"/>
      <c r="C140" s="228"/>
      <c r="D140" s="240" t="s">
        <v>390</v>
      </c>
      <c r="E140" s="241">
        <f t="shared" ref="E140:F140" si="597">SUM(E141:E143)</f>
        <v>0</v>
      </c>
      <c r="F140" s="241">
        <f t="shared" si="597"/>
        <v>90000</v>
      </c>
      <c r="G140" s="186" t="e">
        <f t="shared" si="591"/>
        <v>#DIV/0!</v>
      </c>
      <c r="H140" s="186" t="e">
        <f t="shared" si="592"/>
        <v>#DIV/0!</v>
      </c>
      <c r="I140" s="241">
        <f>SUM(I141:I143)</f>
        <v>0</v>
      </c>
      <c r="J140" s="241">
        <f t="shared" ref="J140:K140" si="598">SUM(J141:J144)</f>
        <v>4237.2</v>
      </c>
      <c r="K140" s="241">
        <f t="shared" si="598"/>
        <v>0</v>
      </c>
      <c r="L140" s="241">
        <f t="shared" ref="L140:O140" si="599">SUM(L141:L143)</f>
        <v>0</v>
      </c>
      <c r="M140" s="241">
        <f t="shared" si="599"/>
        <v>0</v>
      </c>
      <c r="N140" s="242">
        <f t="shared" si="599"/>
        <v>0</v>
      </c>
      <c r="O140" s="242">
        <f t="shared" si="599"/>
        <v>0</v>
      </c>
      <c r="P140" s="242">
        <f t="shared" ref="P140:R140" si="600">IF(BI140=0,SUM(Y140+AB140+AE140+AH140+AK140+AN140+AQ140+AT140+AW140+AZ140+BC140+BF140),BI140)</f>
        <v>0</v>
      </c>
      <c r="Q140" s="242">
        <f t="shared" si="600"/>
        <v>0</v>
      </c>
      <c r="R140" s="242">
        <f t="shared" si="600"/>
        <v>0</v>
      </c>
      <c r="S140" s="241">
        <f t="shared" ref="S140:BK140" si="601">SUM(S141:S143)</f>
        <v>0</v>
      </c>
      <c r="T140" s="185">
        <f t="shared" si="601"/>
        <v>0</v>
      </c>
      <c r="U140" s="185">
        <f t="shared" si="601"/>
        <v>0</v>
      </c>
      <c r="V140" s="185" t="e">
        <f t="shared" si="601"/>
        <v>#DIV/0!</v>
      </c>
      <c r="W140" s="185" t="e">
        <f t="shared" si="601"/>
        <v>#DIV/0!</v>
      </c>
      <c r="X140" s="185" t="e">
        <f t="shared" si="601"/>
        <v>#DIV/0!</v>
      </c>
      <c r="Y140" s="241">
        <f t="shared" si="601"/>
        <v>0</v>
      </c>
      <c r="Z140" s="241">
        <f t="shared" si="601"/>
        <v>0</v>
      </c>
      <c r="AA140" s="241">
        <f t="shared" si="601"/>
        <v>0</v>
      </c>
      <c r="AB140" s="241">
        <f t="shared" si="601"/>
        <v>0</v>
      </c>
      <c r="AC140" s="241">
        <f t="shared" si="601"/>
        <v>0</v>
      </c>
      <c r="AD140" s="241">
        <f t="shared" si="601"/>
        <v>0</v>
      </c>
      <c r="AE140" s="241">
        <f t="shared" si="601"/>
        <v>0</v>
      </c>
      <c r="AF140" s="241">
        <f t="shared" si="601"/>
        <v>0</v>
      </c>
      <c r="AG140" s="241">
        <f t="shared" si="601"/>
        <v>0</v>
      </c>
      <c r="AH140" s="241">
        <f t="shared" si="601"/>
        <v>0</v>
      </c>
      <c r="AI140" s="241">
        <f t="shared" si="601"/>
        <v>0</v>
      </c>
      <c r="AJ140" s="241">
        <f t="shared" si="601"/>
        <v>0</v>
      </c>
      <c r="AK140" s="241">
        <f t="shared" si="601"/>
        <v>0</v>
      </c>
      <c r="AL140" s="241">
        <f t="shared" si="601"/>
        <v>0</v>
      </c>
      <c r="AM140" s="241">
        <f t="shared" si="601"/>
        <v>0</v>
      </c>
      <c r="AN140" s="241">
        <f t="shared" si="601"/>
        <v>0</v>
      </c>
      <c r="AO140" s="241">
        <f t="shared" si="601"/>
        <v>0</v>
      </c>
      <c r="AP140" s="241">
        <f t="shared" si="601"/>
        <v>0</v>
      </c>
      <c r="AQ140" s="241">
        <f t="shared" si="601"/>
        <v>0</v>
      </c>
      <c r="AR140" s="241">
        <f t="shared" si="601"/>
        <v>0</v>
      </c>
      <c r="AS140" s="241">
        <f t="shared" si="601"/>
        <v>0</v>
      </c>
      <c r="AT140" s="241">
        <f t="shared" si="601"/>
        <v>0</v>
      </c>
      <c r="AU140" s="241">
        <f t="shared" si="601"/>
        <v>0</v>
      </c>
      <c r="AV140" s="241">
        <f t="shared" si="601"/>
        <v>0</v>
      </c>
      <c r="AW140" s="241">
        <f t="shared" si="601"/>
        <v>0</v>
      </c>
      <c r="AX140" s="241">
        <f t="shared" si="601"/>
        <v>0</v>
      </c>
      <c r="AY140" s="241">
        <f t="shared" si="601"/>
        <v>0</v>
      </c>
      <c r="AZ140" s="241">
        <f t="shared" si="601"/>
        <v>0</v>
      </c>
      <c r="BA140" s="241">
        <f t="shared" si="601"/>
        <v>0</v>
      </c>
      <c r="BB140" s="241">
        <f t="shared" si="601"/>
        <v>0</v>
      </c>
      <c r="BC140" s="241">
        <f t="shared" si="601"/>
        <v>0</v>
      </c>
      <c r="BD140" s="241">
        <f t="shared" si="601"/>
        <v>0</v>
      </c>
      <c r="BE140" s="241">
        <f t="shared" si="601"/>
        <v>0</v>
      </c>
      <c r="BF140" s="241">
        <f t="shared" si="601"/>
        <v>0</v>
      </c>
      <c r="BG140" s="241">
        <f t="shared" si="601"/>
        <v>0</v>
      </c>
      <c r="BH140" s="241">
        <f t="shared" si="601"/>
        <v>0</v>
      </c>
      <c r="BI140" s="241">
        <f t="shared" si="601"/>
        <v>0</v>
      </c>
      <c r="BJ140" s="241">
        <f t="shared" si="601"/>
        <v>0</v>
      </c>
      <c r="BK140" s="241">
        <f t="shared" si="601"/>
        <v>0</v>
      </c>
      <c r="BL140" s="232"/>
      <c r="BM140" s="233"/>
      <c r="BN140" s="233"/>
      <c r="BO140" s="233"/>
      <c r="BP140" s="233"/>
    </row>
    <row r="141" spans="1:68" ht="15.75" customHeight="1">
      <c r="A141" s="88"/>
      <c r="B141" s="88"/>
      <c r="C141" s="89" t="s">
        <v>388</v>
      </c>
      <c r="D141" s="121" t="s">
        <v>526</v>
      </c>
      <c r="E141" s="165"/>
      <c r="F141" s="146">
        <v>90000</v>
      </c>
      <c r="G141" s="93" t="e">
        <f t="shared" si="591"/>
        <v>#DIV/0!</v>
      </c>
      <c r="H141" s="93" t="e">
        <f t="shared" si="592"/>
        <v>#DIV/0!</v>
      </c>
      <c r="I141" s="95"/>
      <c r="J141" s="95"/>
      <c r="K141" s="95"/>
      <c r="L141" s="201"/>
      <c r="M141" s="96">
        <f t="shared" ref="M141:O141" si="602">Y141+AB141+AE141+AH141+AK141+AN141+AQ141+AT141+AW141+AZ141+BC141+BF141</f>
        <v>0</v>
      </c>
      <c r="N141" s="96">
        <f t="shared" si="602"/>
        <v>0</v>
      </c>
      <c r="O141" s="96">
        <f t="shared" si="602"/>
        <v>0</v>
      </c>
      <c r="P141" s="96">
        <f t="shared" ref="P141:R141" si="603">IF(BI141=0,SUM(Y141+AB141+AE141+AH141+AK141+AN141+AQ141+AT141+AW141+AZ141+BC141+BF141),BI141)</f>
        <v>0</v>
      </c>
      <c r="Q141" s="96">
        <f t="shared" si="603"/>
        <v>0</v>
      </c>
      <c r="R141" s="96">
        <f t="shared" si="603"/>
        <v>0</v>
      </c>
      <c r="S141" s="96">
        <f t="shared" ref="S141:T141" si="604">I141-M141</f>
        <v>0</v>
      </c>
      <c r="T141" s="96">
        <f t="shared" si="604"/>
        <v>0</v>
      </c>
      <c r="U141" s="96">
        <f t="shared" ref="U141:U143" si="605">L141-O141</f>
        <v>0</v>
      </c>
      <c r="V141" s="97" t="e">
        <f t="shared" ref="V141:W141" si="606">M141/I141</f>
        <v>#DIV/0!</v>
      </c>
      <c r="W141" s="97" t="e">
        <f t="shared" si="606"/>
        <v>#DIV/0!</v>
      </c>
      <c r="X141" s="97" t="e">
        <f t="shared" ref="X141:X143" si="607">O141/L141</f>
        <v>#DIV/0!</v>
      </c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8"/>
      <c r="BM141" s="99"/>
      <c r="BN141" s="99"/>
      <c r="BO141" s="99"/>
      <c r="BP141" s="99"/>
    </row>
    <row r="142" spans="1:68" ht="15.75" customHeight="1">
      <c r="A142" s="88"/>
      <c r="B142" s="88"/>
      <c r="C142" s="89" t="s">
        <v>385</v>
      </c>
      <c r="D142" s="90" t="s">
        <v>392</v>
      </c>
      <c r="E142" s="165"/>
      <c r="F142" s="165"/>
      <c r="G142" s="93" t="e">
        <f t="shared" si="591"/>
        <v>#DIV/0!</v>
      </c>
      <c r="H142" s="93" t="e">
        <f t="shared" si="592"/>
        <v>#DIV/0!</v>
      </c>
      <c r="I142" s="201"/>
      <c r="J142" s="95"/>
      <c r="K142" s="95"/>
      <c r="L142" s="201"/>
      <c r="M142" s="96">
        <f t="shared" ref="M142:O142" si="608">Y142+AB142+AE142+AH142+AK142+AN142+AQ142+AT142+AW142+AZ142+BC142+BF142</f>
        <v>0</v>
      </c>
      <c r="N142" s="96">
        <f t="shared" si="608"/>
        <v>0</v>
      </c>
      <c r="O142" s="96">
        <f t="shared" si="608"/>
        <v>0</v>
      </c>
      <c r="P142" s="96">
        <f t="shared" ref="P142:R142" si="609">IF(BI142=0,SUM(Y142+AB142+AE142+AH142+AK142+AN142+AQ142+AT142+AW142+AZ142+BC142+BF142),BI142)</f>
        <v>0</v>
      </c>
      <c r="Q142" s="96">
        <f t="shared" si="609"/>
        <v>0</v>
      </c>
      <c r="R142" s="96">
        <f t="shared" si="609"/>
        <v>0</v>
      </c>
      <c r="S142" s="96">
        <f t="shared" ref="S142:T142" si="610">I142-M142</f>
        <v>0</v>
      </c>
      <c r="T142" s="96">
        <f t="shared" si="610"/>
        <v>0</v>
      </c>
      <c r="U142" s="96">
        <f t="shared" si="605"/>
        <v>0</v>
      </c>
      <c r="V142" s="97" t="e">
        <f t="shared" ref="V142:W142" si="611">M142/I142</f>
        <v>#DIV/0!</v>
      </c>
      <c r="W142" s="97" t="e">
        <f t="shared" si="611"/>
        <v>#DIV/0!</v>
      </c>
      <c r="X142" s="97" t="e">
        <f t="shared" si="607"/>
        <v>#DIV/0!</v>
      </c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102">
        <v>0</v>
      </c>
      <c r="BF142" s="95"/>
      <c r="BG142" s="95"/>
      <c r="BH142" s="95"/>
      <c r="BI142" s="95"/>
      <c r="BJ142" s="95"/>
      <c r="BK142" s="95"/>
      <c r="BL142" s="98"/>
      <c r="BM142" s="99"/>
      <c r="BN142" s="99"/>
      <c r="BO142" s="99"/>
      <c r="BP142" s="99"/>
    </row>
    <row r="143" spans="1:68" ht="15.75" customHeight="1">
      <c r="A143" s="88"/>
      <c r="B143" s="88"/>
      <c r="C143" s="89" t="s">
        <v>385</v>
      </c>
      <c r="D143" s="90" t="s">
        <v>393</v>
      </c>
      <c r="E143" s="165"/>
      <c r="F143" s="165"/>
      <c r="G143" s="93" t="e">
        <f t="shared" si="591"/>
        <v>#DIV/0!</v>
      </c>
      <c r="H143" s="93" t="e">
        <f t="shared" si="592"/>
        <v>#DIV/0!</v>
      </c>
      <c r="I143" s="95"/>
      <c r="J143" s="95"/>
      <c r="K143" s="95"/>
      <c r="L143" s="243"/>
      <c r="M143" s="96">
        <f t="shared" ref="M143:O143" si="612">Y143+AB143+AE143+AH143+AK143+AN143+AQ143+AT143+AW143+AZ143+BC143+BF143</f>
        <v>0</v>
      </c>
      <c r="N143" s="96">
        <f t="shared" si="612"/>
        <v>0</v>
      </c>
      <c r="O143" s="96">
        <f t="shared" si="612"/>
        <v>0</v>
      </c>
      <c r="P143" s="96">
        <f t="shared" ref="P143:R143" si="613">IF(BI143=0,SUM(Y143+AB143+AE143+AH143+AK143+AN143+AQ143+AT143+AW143+AZ143+BC143+BF143),BI143)</f>
        <v>0</v>
      </c>
      <c r="Q143" s="96">
        <f t="shared" si="613"/>
        <v>0</v>
      </c>
      <c r="R143" s="96">
        <f t="shared" si="613"/>
        <v>0</v>
      </c>
      <c r="S143" s="96">
        <f t="shared" ref="S143:T143" si="614">I143-M143</f>
        <v>0</v>
      </c>
      <c r="T143" s="96">
        <f t="shared" si="614"/>
        <v>0</v>
      </c>
      <c r="U143" s="96">
        <f t="shared" si="605"/>
        <v>0</v>
      </c>
      <c r="V143" s="97" t="e">
        <f t="shared" ref="V143:W143" si="615">M143/I143</f>
        <v>#DIV/0!</v>
      </c>
      <c r="W143" s="97" t="e">
        <f t="shared" si="615"/>
        <v>#DIV/0!</v>
      </c>
      <c r="X143" s="97" t="e">
        <f t="shared" si="607"/>
        <v>#DIV/0!</v>
      </c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8"/>
      <c r="BM143" s="99"/>
      <c r="BN143" s="99"/>
      <c r="BO143" s="99"/>
      <c r="BP143" s="99"/>
    </row>
    <row r="144" spans="1:68" ht="15.75" customHeight="1">
      <c r="A144" s="88"/>
      <c r="B144" s="205" t="s">
        <v>394</v>
      </c>
      <c r="C144" s="89" t="s">
        <v>395</v>
      </c>
      <c r="D144" s="90" t="s">
        <v>396</v>
      </c>
      <c r="E144" s="165"/>
      <c r="F144" s="165"/>
      <c r="G144" s="93"/>
      <c r="H144" s="93"/>
      <c r="I144" s="95"/>
      <c r="J144" s="95">
        <v>4237.2</v>
      </c>
      <c r="K144" s="95"/>
      <c r="L144" s="243"/>
      <c r="M144" s="96"/>
      <c r="N144" s="96"/>
      <c r="O144" s="96"/>
      <c r="P144" s="96">
        <f t="shared" ref="P144:P169" si="616">IF(BI144=0,SUM(Y144+AB144+AE144+AH144+AK144+AN144+AQ144+AT144+AW144+AZ144+BC144+BF144),BI144)</f>
        <v>0</v>
      </c>
      <c r="Q144" s="96"/>
      <c r="R144" s="96"/>
      <c r="S144" s="96"/>
      <c r="T144" s="96"/>
      <c r="U144" s="96"/>
      <c r="V144" s="97"/>
      <c r="W144" s="97"/>
      <c r="X144" s="97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8"/>
      <c r="BM144" s="99"/>
      <c r="BN144" s="99"/>
      <c r="BO144" s="99"/>
      <c r="BP144" s="99"/>
    </row>
    <row r="145" spans="1:68" ht="15.75" customHeight="1">
      <c r="A145" s="181"/>
      <c r="B145" s="181"/>
      <c r="C145" s="221"/>
      <c r="D145" s="223" t="s">
        <v>397</v>
      </c>
      <c r="E145" s="185">
        <f t="shared" ref="E145:F145" si="617">SUM(E146:E149)</f>
        <v>0</v>
      </c>
      <c r="F145" s="185">
        <f t="shared" si="617"/>
        <v>0</v>
      </c>
      <c r="G145" s="222" t="e">
        <f t="shared" ref="G145:G147" si="618">I145/E145</f>
        <v>#DIV/0!</v>
      </c>
      <c r="H145" s="186" t="e">
        <f t="shared" ref="H145:H147" si="619">M145/E145</f>
        <v>#DIV/0!</v>
      </c>
      <c r="I145" s="185">
        <f t="shared" ref="I145:O145" si="620">SUM(I146:I149)</f>
        <v>0</v>
      </c>
      <c r="J145" s="185">
        <f t="shared" si="620"/>
        <v>500</v>
      </c>
      <c r="K145" s="185">
        <f t="shared" si="620"/>
        <v>0</v>
      </c>
      <c r="L145" s="185">
        <f t="shared" si="620"/>
        <v>0</v>
      </c>
      <c r="M145" s="185">
        <f t="shared" si="620"/>
        <v>0</v>
      </c>
      <c r="N145" s="185">
        <f t="shared" si="620"/>
        <v>0</v>
      </c>
      <c r="O145" s="185">
        <f t="shared" si="620"/>
        <v>0</v>
      </c>
      <c r="P145" s="244">
        <f t="shared" si="616"/>
        <v>0</v>
      </c>
      <c r="Q145" s="244">
        <f t="shared" ref="Q145:R145" si="621">IF(BJ145=0,SUM(Z145+AC145+AF145+AI145+AL145+AO145+AR145+AU145+AX145+BA145+BD145+BG145),BJ145)</f>
        <v>500</v>
      </c>
      <c r="R145" s="244">
        <f t="shared" si="621"/>
        <v>0</v>
      </c>
      <c r="S145" s="185">
        <f t="shared" ref="S145:U145" si="622">SUM(S146:S149)</f>
        <v>0</v>
      </c>
      <c r="T145" s="185">
        <f t="shared" si="622"/>
        <v>0</v>
      </c>
      <c r="U145" s="185">
        <f t="shared" si="622"/>
        <v>0</v>
      </c>
      <c r="V145" s="188" t="e">
        <f t="shared" ref="V145:W145" si="623">M145/I145</f>
        <v>#DIV/0!</v>
      </c>
      <c r="W145" s="188">
        <f t="shared" si="623"/>
        <v>0</v>
      </c>
      <c r="X145" s="188" t="e">
        <f t="shared" ref="X145:X147" si="624">O145/L145</f>
        <v>#DIV/0!</v>
      </c>
      <c r="Y145" s="185">
        <f t="shared" ref="Y145:BK145" si="625">SUM(Y146:Y149)</f>
        <v>0</v>
      </c>
      <c r="Z145" s="185">
        <f t="shared" si="625"/>
        <v>500</v>
      </c>
      <c r="AA145" s="185">
        <f t="shared" si="625"/>
        <v>0</v>
      </c>
      <c r="AB145" s="185">
        <f t="shared" si="625"/>
        <v>0</v>
      </c>
      <c r="AC145" s="185">
        <f t="shared" si="625"/>
        <v>0</v>
      </c>
      <c r="AD145" s="185">
        <f t="shared" si="625"/>
        <v>0</v>
      </c>
      <c r="AE145" s="185">
        <f t="shared" si="625"/>
        <v>0</v>
      </c>
      <c r="AF145" s="185">
        <f t="shared" si="625"/>
        <v>0</v>
      </c>
      <c r="AG145" s="185">
        <f t="shared" si="625"/>
        <v>0</v>
      </c>
      <c r="AH145" s="185">
        <f t="shared" si="625"/>
        <v>0</v>
      </c>
      <c r="AI145" s="185">
        <f t="shared" si="625"/>
        <v>0</v>
      </c>
      <c r="AJ145" s="185">
        <f t="shared" si="625"/>
        <v>0</v>
      </c>
      <c r="AK145" s="185">
        <f t="shared" si="625"/>
        <v>0</v>
      </c>
      <c r="AL145" s="185">
        <f t="shared" si="625"/>
        <v>0</v>
      </c>
      <c r="AM145" s="185">
        <f t="shared" si="625"/>
        <v>0</v>
      </c>
      <c r="AN145" s="185">
        <f t="shared" si="625"/>
        <v>0</v>
      </c>
      <c r="AO145" s="185">
        <f t="shared" si="625"/>
        <v>0</v>
      </c>
      <c r="AP145" s="185">
        <f t="shared" si="625"/>
        <v>0</v>
      </c>
      <c r="AQ145" s="185">
        <f t="shared" si="625"/>
        <v>0</v>
      </c>
      <c r="AR145" s="185">
        <f t="shared" si="625"/>
        <v>0</v>
      </c>
      <c r="AS145" s="185">
        <f t="shared" si="625"/>
        <v>0</v>
      </c>
      <c r="AT145" s="185">
        <f t="shared" si="625"/>
        <v>0</v>
      </c>
      <c r="AU145" s="185">
        <f t="shared" si="625"/>
        <v>0</v>
      </c>
      <c r="AV145" s="185">
        <f t="shared" si="625"/>
        <v>0</v>
      </c>
      <c r="AW145" s="185">
        <f t="shared" si="625"/>
        <v>0</v>
      </c>
      <c r="AX145" s="185">
        <f t="shared" si="625"/>
        <v>0</v>
      </c>
      <c r="AY145" s="185">
        <f t="shared" si="625"/>
        <v>0</v>
      </c>
      <c r="AZ145" s="185">
        <f t="shared" si="625"/>
        <v>0</v>
      </c>
      <c r="BA145" s="185">
        <f t="shared" si="625"/>
        <v>0</v>
      </c>
      <c r="BB145" s="185">
        <f t="shared" si="625"/>
        <v>0</v>
      </c>
      <c r="BC145" s="185">
        <f t="shared" si="625"/>
        <v>0</v>
      </c>
      <c r="BD145" s="185">
        <f t="shared" si="625"/>
        <v>0</v>
      </c>
      <c r="BE145" s="185">
        <f t="shared" si="625"/>
        <v>0</v>
      </c>
      <c r="BF145" s="185">
        <f t="shared" si="625"/>
        <v>0</v>
      </c>
      <c r="BG145" s="185">
        <f t="shared" si="625"/>
        <v>0</v>
      </c>
      <c r="BH145" s="185">
        <f t="shared" si="625"/>
        <v>0</v>
      </c>
      <c r="BI145" s="185">
        <f t="shared" si="625"/>
        <v>0</v>
      </c>
      <c r="BJ145" s="185">
        <f t="shared" si="625"/>
        <v>0</v>
      </c>
      <c r="BK145" s="185">
        <f t="shared" si="625"/>
        <v>0</v>
      </c>
      <c r="BL145" s="156"/>
      <c r="BM145" s="157"/>
      <c r="BN145" s="157"/>
      <c r="BO145" s="157"/>
      <c r="BP145" s="157"/>
    </row>
    <row r="146" spans="1:68" ht="15.75" customHeight="1">
      <c r="A146" s="88"/>
      <c r="B146" s="88"/>
      <c r="C146" s="89" t="s">
        <v>318</v>
      </c>
      <c r="D146" s="90" t="s">
        <v>366</v>
      </c>
      <c r="E146" s="165"/>
      <c r="F146" s="165"/>
      <c r="G146" s="93" t="e">
        <f t="shared" si="618"/>
        <v>#DIV/0!</v>
      </c>
      <c r="H146" s="93" t="e">
        <f t="shared" si="619"/>
        <v>#DIV/0!</v>
      </c>
      <c r="I146" s="141"/>
      <c r="J146" s="95"/>
      <c r="K146" s="95"/>
      <c r="L146" s="201"/>
      <c r="M146" s="96">
        <f t="shared" ref="M146:O146" si="626">Y146+AB146+AE146+AH146+AK146+AN146+AQ146+AT146+AW146+AZ146+BC146+BF146</f>
        <v>0</v>
      </c>
      <c r="N146" s="96">
        <f t="shared" si="626"/>
        <v>0</v>
      </c>
      <c r="O146" s="96">
        <f t="shared" si="626"/>
        <v>0</v>
      </c>
      <c r="P146" s="96">
        <f t="shared" si="616"/>
        <v>0</v>
      </c>
      <c r="Q146" s="96">
        <f t="shared" ref="Q146:R146" si="627">IF(BJ146=0,SUM(Z146+AC146+AF146+AI146+AL146+AO146+AR146+AU146+AX146+BA146+BD146+BG146),BJ146)</f>
        <v>0</v>
      </c>
      <c r="R146" s="96">
        <f t="shared" si="627"/>
        <v>0</v>
      </c>
      <c r="S146" s="96">
        <f t="shared" ref="S146:T146" si="628">I146-M146</f>
        <v>0</v>
      </c>
      <c r="T146" s="96">
        <f t="shared" si="628"/>
        <v>0</v>
      </c>
      <c r="U146" s="96">
        <f t="shared" ref="U146:U147" si="629">L146-O146</f>
        <v>0</v>
      </c>
      <c r="V146" s="97" t="e">
        <f t="shared" ref="V146:W146" si="630">M146/I146</f>
        <v>#DIV/0!</v>
      </c>
      <c r="W146" s="97" t="e">
        <f t="shared" si="630"/>
        <v>#DIV/0!</v>
      </c>
      <c r="X146" s="97" t="e">
        <f t="shared" si="624"/>
        <v>#DIV/0!</v>
      </c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8"/>
      <c r="BM146" s="99"/>
      <c r="BN146" s="99"/>
      <c r="BO146" s="99"/>
      <c r="BP146" s="99"/>
    </row>
    <row r="147" spans="1:68" ht="15.75" customHeight="1">
      <c r="A147" s="88"/>
      <c r="B147" s="88"/>
      <c r="C147" s="89" t="s">
        <v>367</v>
      </c>
      <c r="D147" s="90" t="s">
        <v>398</v>
      </c>
      <c r="E147" s="165"/>
      <c r="F147" s="165"/>
      <c r="G147" s="93" t="e">
        <f t="shared" si="618"/>
        <v>#DIV/0!</v>
      </c>
      <c r="H147" s="93" t="e">
        <f t="shared" si="619"/>
        <v>#DIV/0!</v>
      </c>
      <c r="I147" s="118"/>
      <c r="J147" s="95"/>
      <c r="K147" s="95"/>
      <c r="L147" s="201"/>
      <c r="M147" s="96">
        <f t="shared" ref="M147:O147" si="631">Y147+AB147+AE147+AH147+AK147+AN147+AQ147+AT147+AW147+AZ147+BC147+BF147</f>
        <v>0</v>
      </c>
      <c r="N147" s="96">
        <f t="shared" si="631"/>
        <v>0</v>
      </c>
      <c r="O147" s="96">
        <f t="shared" si="631"/>
        <v>0</v>
      </c>
      <c r="P147" s="96">
        <f t="shared" si="616"/>
        <v>0</v>
      </c>
      <c r="Q147" s="96">
        <f t="shared" ref="Q147:R147" si="632">IF(BJ147=0,SUM(Z147+AC147+AF147+AI147+AL147+AO147+AR147+AU147+AX147+BA147+BD147+BG147),BJ147)</f>
        <v>0</v>
      </c>
      <c r="R147" s="96">
        <f t="shared" si="632"/>
        <v>0</v>
      </c>
      <c r="S147" s="96">
        <f t="shared" ref="S147:T147" si="633">I147-M147</f>
        <v>0</v>
      </c>
      <c r="T147" s="96">
        <f t="shared" si="633"/>
        <v>0</v>
      </c>
      <c r="U147" s="96">
        <f t="shared" si="629"/>
        <v>0</v>
      </c>
      <c r="V147" s="97" t="e">
        <f t="shared" ref="V147:W147" si="634">M147/I147</f>
        <v>#DIV/0!</v>
      </c>
      <c r="W147" s="97" t="e">
        <f t="shared" si="634"/>
        <v>#DIV/0!</v>
      </c>
      <c r="X147" s="97" t="e">
        <f t="shared" si="624"/>
        <v>#DIV/0!</v>
      </c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8"/>
      <c r="BM147" s="99"/>
      <c r="BN147" s="99"/>
      <c r="BO147" s="99"/>
      <c r="BP147" s="99"/>
    </row>
    <row r="148" spans="1:68" ht="15.75" customHeight="1">
      <c r="A148" s="88"/>
      <c r="B148" s="205" t="s">
        <v>399</v>
      </c>
      <c r="C148" s="89" t="s">
        <v>323</v>
      </c>
      <c r="D148" s="90" t="s">
        <v>353</v>
      </c>
      <c r="E148" s="165"/>
      <c r="F148" s="165"/>
      <c r="G148" s="93"/>
      <c r="H148" s="93"/>
      <c r="I148" s="118"/>
      <c r="J148" s="95">
        <v>500</v>
      </c>
      <c r="K148" s="95"/>
      <c r="L148" s="201"/>
      <c r="M148" s="96"/>
      <c r="N148" s="96"/>
      <c r="O148" s="96"/>
      <c r="P148" s="96">
        <f t="shared" si="616"/>
        <v>0</v>
      </c>
      <c r="Q148" s="96"/>
      <c r="R148" s="96"/>
      <c r="S148" s="96"/>
      <c r="T148" s="96"/>
      <c r="U148" s="96"/>
      <c r="V148" s="97"/>
      <c r="W148" s="97"/>
      <c r="X148" s="97"/>
      <c r="Y148" s="95"/>
      <c r="Z148" s="102">
        <v>500</v>
      </c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8"/>
      <c r="BM148" s="99"/>
      <c r="BN148" s="99"/>
      <c r="BO148" s="99"/>
      <c r="BP148" s="99"/>
    </row>
    <row r="149" spans="1:68" ht="15.75" customHeight="1">
      <c r="A149" s="88"/>
      <c r="B149" s="88"/>
      <c r="C149" s="89" t="s">
        <v>318</v>
      </c>
      <c r="D149" s="90" t="s">
        <v>400</v>
      </c>
      <c r="E149" s="165"/>
      <c r="F149" s="165"/>
      <c r="G149" s="93" t="e">
        <f t="shared" ref="G149:G151" si="635">I149/E149</f>
        <v>#DIV/0!</v>
      </c>
      <c r="H149" s="93" t="e">
        <f t="shared" ref="H149:H151" si="636">M149/E149</f>
        <v>#DIV/0!</v>
      </c>
      <c r="I149" s="95"/>
      <c r="J149" s="95"/>
      <c r="K149" s="95"/>
      <c r="L149" s="95"/>
      <c r="M149" s="96">
        <f t="shared" ref="M149:O149" si="637">Y149+AB149+AE149+AH149+AK149+AN149+AQ149+AT149+AW149+AZ149+BC149+BF149</f>
        <v>0</v>
      </c>
      <c r="N149" s="96">
        <f t="shared" si="637"/>
        <v>0</v>
      </c>
      <c r="O149" s="96">
        <f t="shared" si="637"/>
        <v>0</v>
      </c>
      <c r="P149" s="96">
        <f t="shared" si="616"/>
        <v>0</v>
      </c>
      <c r="Q149" s="96">
        <f t="shared" ref="Q149:R149" si="638">IF(BJ149=0,SUM(Z149+AC149+AF149+AI149+AL149+AO149+AR149+AU149+AX149+BA149+BD149+BG149),BJ149)</f>
        <v>0</v>
      </c>
      <c r="R149" s="96">
        <f t="shared" si="638"/>
        <v>0</v>
      </c>
      <c r="S149" s="96">
        <f t="shared" ref="S149:T149" si="639">I149-M149</f>
        <v>0</v>
      </c>
      <c r="T149" s="96">
        <f t="shared" si="639"/>
        <v>0</v>
      </c>
      <c r="U149" s="96">
        <f>L149-O149</f>
        <v>0</v>
      </c>
      <c r="V149" s="97" t="e">
        <f t="shared" ref="V149:W149" si="640">M149/I149</f>
        <v>#DIV/0!</v>
      </c>
      <c r="W149" s="97" t="e">
        <f t="shared" si="640"/>
        <v>#DIV/0!</v>
      </c>
      <c r="X149" s="97" t="e">
        <f t="shared" ref="X149:X156" si="641">O149/L149</f>
        <v>#DIV/0!</v>
      </c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8"/>
      <c r="BM149" s="99"/>
      <c r="BN149" s="99"/>
      <c r="BO149" s="99"/>
      <c r="BP149" s="99"/>
    </row>
    <row r="150" spans="1:68" ht="15.75" customHeight="1">
      <c r="A150" s="245"/>
      <c r="B150" s="245"/>
      <c r="C150" s="246"/>
      <c r="D150" s="247" t="s">
        <v>401</v>
      </c>
      <c r="E150" s="248">
        <f t="shared" ref="E150:F150" si="642">SUM(E151:E153)</f>
        <v>0</v>
      </c>
      <c r="F150" s="248">
        <f t="shared" si="642"/>
        <v>0</v>
      </c>
      <c r="G150" s="222" t="e">
        <f t="shared" si="635"/>
        <v>#DIV/0!</v>
      </c>
      <c r="H150" s="186" t="e">
        <f t="shared" si="636"/>
        <v>#DIV/0!</v>
      </c>
      <c r="I150" s="248">
        <f t="shared" ref="I150:O150" si="643">SUM(I151:I153)</f>
        <v>0</v>
      </c>
      <c r="J150" s="248">
        <f t="shared" si="643"/>
        <v>293.62</v>
      </c>
      <c r="K150" s="248">
        <f t="shared" si="643"/>
        <v>0</v>
      </c>
      <c r="L150" s="248">
        <f t="shared" si="643"/>
        <v>0</v>
      </c>
      <c r="M150" s="248">
        <f t="shared" si="643"/>
        <v>0</v>
      </c>
      <c r="N150" s="248">
        <f t="shared" si="643"/>
        <v>0</v>
      </c>
      <c r="O150" s="248">
        <f t="shared" si="643"/>
        <v>0</v>
      </c>
      <c r="P150" s="237">
        <f t="shared" si="616"/>
        <v>0</v>
      </c>
      <c r="Q150" s="237">
        <f t="shared" ref="Q150:R150" si="644">IF(BJ150=0,SUM(Z150+AC150+AF150+AI150+AL150+AO150+AR150+AU150+AX150+BA150+BD150+BG150),BJ150)</f>
        <v>0</v>
      </c>
      <c r="R150" s="237">
        <f t="shared" si="644"/>
        <v>0</v>
      </c>
      <c r="S150" s="248">
        <f t="shared" ref="S150:U150" si="645">SUM(S151:S153)</f>
        <v>0</v>
      </c>
      <c r="T150" s="248">
        <f t="shared" si="645"/>
        <v>293.62</v>
      </c>
      <c r="U150" s="248">
        <f t="shared" si="645"/>
        <v>0</v>
      </c>
      <c r="V150" s="249" t="e">
        <f t="shared" ref="V150:W150" si="646">M150/I150</f>
        <v>#DIV/0!</v>
      </c>
      <c r="W150" s="249">
        <f t="shared" si="646"/>
        <v>0</v>
      </c>
      <c r="X150" s="249" t="e">
        <f t="shared" si="641"/>
        <v>#DIV/0!</v>
      </c>
      <c r="Y150" s="248">
        <f t="shared" ref="Y150:BK150" si="647">SUM(Y151:Y153)</f>
        <v>0</v>
      </c>
      <c r="Z150" s="248">
        <f t="shared" si="647"/>
        <v>0</v>
      </c>
      <c r="AA150" s="248">
        <f t="shared" si="647"/>
        <v>0</v>
      </c>
      <c r="AB150" s="248">
        <f t="shared" si="647"/>
        <v>0</v>
      </c>
      <c r="AC150" s="248">
        <f t="shared" si="647"/>
        <v>0</v>
      </c>
      <c r="AD150" s="248">
        <f t="shared" si="647"/>
        <v>0</v>
      </c>
      <c r="AE150" s="248">
        <f t="shared" si="647"/>
        <v>0</v>
      </c>
      <c r="AF150" s="248">
        <f t="shared" si="647"/>
        <v>0</v>
      </c>
      <c r="AG150" s="248">
        <f t="shared" si="647"/>
        <v>0</v>
      </c>
      <c r="AH150" s="248">
        <f t="shared" si="647"/>
        <v>0</v>
      </c>
      <c r="AI150" s="248">
        <f t="shared" si="647"/>
        <v>0</v>
      </c>
      <c r="AJ150" s="248">
        <f t="shared" si="647"/>
        <v>0</v>
      </c>
      <c r="AK150" s="248">
        <f t="shared" si="647"/>
        <v>0</v>
      </c>
      <c r="AL150" s="248">
        <f t="shared" si="647"/>
        <v>0</v>
      </c>
      <c r="AM150" s="248">
        <f t="shared" si="647"/>
        <v>0</v>
      </c>
      <c r="AN150" s="248">
        <f t="shared" si="647"/>
        <v>0</v>
      </c>
      <c r="AO150" s="248">
        <f t="shared" si="647"/>
        <v>0</v>
      </c>
      <c r="AP150" s="248">
        <f t="shared" si="647"/>
        <v>0</v>
      </c>
      <c r="AQ150" s="248">
        <f t="shared" si="647"/>
        <v>0</v>
      </c>
      <c r="AR150" s="248">
        <f t="shared" si="647"/>
        <v>0</v>
      </c>
      <c r="AS150" s="248">
        <f t="shared" si="647"/>
        <v>0</v>
      </c>
      <c r="AT150" s="248">
        <f t="shared" si="647"/>
        <v>0</v>
      </c>
      <c r="AU150" s="248">
        <f t="shared" si="647"/>
        <v>0</v>
      </c>
      <c r="AV150" s="248">
        <f t="shared" si="647"/>
        <v>0</v>
      </c>
      <c r="AW150" s="248">
        <f t="shared" si="647"/>
        <v>0</v>
      </c>
      <c r="AX150" s="248">
        <f t="shared" si="647"/>
        <v>0</v>
      </c>
      <c r="AY150" s="248">
        <f t="shared" si="647"/>
        <v>0</v>
      </c>
      <c r="AZ150" s="248">
        <f t="shared" si="647"/>
        <v>0</v>
      </c>
      <c r="BA150" s="248">
        <f t="shared" si="647"/>
        <v>0</v>
      </c>
      <c r="BB150" s="248">
        <f t="shared" si="647"/>
        <v>0</v>
      </c>
      <c r="BC150" s="248">
        <f t="shared" si="647"/>
        <v>0</v>
      </c>
      <c r="BD150" s="248">
        <f t="shared" si="647"/>
        <v>0</v>
      </c>
      <c r="BE150" s="248">
        <f t="shared" si="647"/>
        <v>0</v>
      </c>
      <c r="BF150" s="248">
        <f t="shared" si="647"/>
        <v>0</v>
      </c>
      <c r="BG150" s="248">
        <f t="shared" si="647"/>
        <v>0</v>
      </c>
      <c r="BH150" s="248">
        <f t="shared" si="647"/>
        <v>0</v>
      </c>
      <c r="BI150" s="248">
        <f t="shared" si="647"/>
        <v>0</v>
      </c>
      <c r="BJ150" s="248">
        <f t="shared" si="647"/>
        <v>0</v>
      </c>
      <c r="BK150" s="248">
        <f t="shared" si="647"/>
        <v>0</v>
      </c>
      <c r="BL150" s="232"/>
      <c r="BM150" s="233"/>
      <c r="BN150" s="233"/>
      <c r="BO150" s="233"/>
      <c r="BP150" s="233"/>
    </row>
    <row r="151" spans="1:68" ht="15.75" customHeight="1">
      <c r="A151" s="88"/>
      <c r="B151" s="130" t="s">
        <v>402</v>
      </c>
      <c r="C151" s="89" t="s">
        <v>403</v>
      </c>
      <c r="D151" s="90" t="s">
        <v>404</v>
      </c>
      <c r="E151" s="165"/>
      <c r="F151" s="165"/>
      <c r="G151" s="93" t="e">
        <f t="shared" si="635"/>
        <v>#DIV/0!</v>
      </c>
      <c r="H151" s="93" t="e">
        <f t="shared" si="636"/>
        <v>#DIV/0!</v>
      </c>
      <c r="I151" s="141"/>
      <c r="J151" s="130">
        <v>293.62</v>
      </c>
      <c r="K151" s="203"/>
      <c r="L151" s="201"/>
      <c r="M151" s="96">
        <f t="shared" ref="M151:O151" si="648">Y151+AB151+AE151+AH151+AK151+AN151+AQ151+AT151+AW151+AZ151+BC151+BF151</f>
        <v>0</v>
      </c>
      <c r="N151" s="96">
        <f t="shared" si="648"/>
        <v>0</v>
      </c>
      <c r="O151" s="96">
        <f t="shared" si="648"/>
        <v>0</v>
      </c>
      <c r="P151" s="96">
        <f t="shared" si="616"/>
        <v>0</v>
      </c>
      <c r="Q151" s="96">
        <f t="shared" ref="Q151:R151" si="649">IF(BJ151=0,SUM(Z151+AC151+AF151+AI151+AL151+AO151+AR151+AU151+AX151+BA151+BD151+BG151),BJ151)</f>
        <v>0</v>
      </c>
      <c r="R151" s="96">
        <f t="shared" si="649"/>
        <v>0</v>
      </c>
      <c r="S151" s="96">
        <f t="shared" ref="S151:T151" si="650">I151-M151</f>
        <v>0</v>
      </c>
      <c r="T151" s="96">
        <f t="shared" si="650"/>
        <v>293.62</v>
      </c>
      <c r="U151" s="96">
        <f t="shared" ref="U151:U153" si="651">L151-O151</f>
        <v>0</v>
      </c>
      <c r="V151" s="97" t="e">
        <f t="shared" ref="V151:W151" si="652">M151/I151</f>
        <v>#DIV/0!</v>
      </c>
      <c r="W151" s="97">
        <f t="shared" si="652"/>
        <v>0</v>
      </c>
      <c r="X151" s="97" t="e">
        <f t="shared" si="641"/>
        <v>#DIV/0!</v>
      </c>
      <c r="Y151" s="95"/>
      <c r="Z151" s="95"/>
      <c r="AA151" s="95"/>
      <c r="AB151" s="95"/>
      <c r="AC151" s="102">
        <v>0</v>
      </c>
      <c r="AD151" s="95"/>
      <c r="AE151" s="95"/>
      <c r="AF151" s="102">
        <v>0</v>
      </c>
      <c r="AG151" s="95"/>
      <c r="AH151" s="95"/>
      <c r="AI151" s="95"/>
      <c r="AJ151" s="95"/>
      <c r="AK151" s="95"/>
      <c r="AL151" s="102">
        <v>0</v>
      </c>
      <c r="AM151" s="95"/>
      <c r="AN151" s="95"/>
      <c r="AO151" s="95"/>
      <c r="AP151" s="95"/>
      <c r="AQ151" s="95"/>
      <c r="AR151" s="102">
        <v>0</v>
      </c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8"/>
      <c r="BM151" s="99"/>
      <c r="BN151" s="99"/>
      <c r="BO151" s="99"/>
      <c r="BP151" s="99"/>
    </row>
    <row r="152" spans="1:68" ht="15.75" customHeight="1">
      <c r="A152" s="88"/>
      <c r="B152" s="135"/>
      <c r="C152" s="89" t="s">
        <v>161</v>
      </c>
      <c r="D152" s="90" t="s">
        <v>405</v>
      </c>
      <c r="E152" s="165"/>
      <c r="F152" s="165"/>
      <c r="G152" s="93"/>
      <c r="H152" s="93"/>
      <c r="I152" s="141"/>
      <c r="J152" s="203"/>
      <c r="K152" s="203"/>
      <c r="L152" s="201"/>
      <c r="M152" s="96">
        <f t="shared" ref="M152:O152" si="653">Y152+AB152+AE152+AH152+AK152+AN152+AQ152+AT152+AW152+AZ152+BC152+BF152</f>
        <v>0</v>
      </c>
      <c r="N152" s="96">
        <f t="shared" si="653"/>
        <v>0</v>
      </c>
      <c r="O152" s="96">
        <f t="shared" si="653"/>
        <v>0</v>
      </c>
      <c r="P152" s="96">
        <f t="shared" si="616"/>
        <v>0</v>
      </c>
      <c r="Q152" s="96">
        <f t="shared" ref="Q152:R152" si="654">IF(BJ152=0,SUM(Z152+AC152+AF152+AI152+AL152+AO152+AR152+AU152+AX152+BA152+BD152+BG152),BJ152)</f>
        <v>0</v>
      </c>
      <c r="R152" s="96">
        <f t="shared" si="654"/>
        <v>0</v>
      </c>
      <c r="S152" s="96">
        <f t="shared" ref="S152:T152" si="655">I152-M152</f>
        <v>0</v>
      </c>
      <c r="T152" s="96">
        <f t="shared" si="655"/>
        <v>0</v>
      </c>
      <c r="U152" s="96">
        <f t="shared" si="651"/>
        <v>0</v>
      </c>
      <c r="V152" s="97" t="e">
        <f t="shared" ref="V152:W152" si="656">M152/I152</f>
        <v>#DIV/0!</v>
      </c>
      <c r="W152" s="97" t="e">
        <f t="shared" si="656"/>
        <v>#DIV/0!</v>
      </c>
      <c r="X152" s="97" t="e">
        <f t="shared" si="641"/>
        <v>#DIV/0!</v>
      </c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102">
        <v>0</v>
      </c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8"/>
      <c r="BM152" s="99"/>
      <c r="BN152" s="99"/>
      <c r="BO152" s="99"/>
      <c r="BP152" s="99"/>
    </row>
    <row r="153" spans="1:68" ht="15.75" customHeight="1">
      <c r="A153" s="88"/>
      <c r="B153" s="88"/>
      <c r="C153" s="89" t="s">
        <v>298</v>
      </c>
      <c r="D153" s="90" t="s">
        <v>406</v>
      </c>
      <c r="E153" s="165"/>
      <c r="F153" s="165"/>
      <c r="G153" s="93" t="e">
        <f t="shared" ref="G153:G156" si="657">I153/E153</f>
        <v>#DIV/0!</v>
      </c>
      <c r="H153" s="93" t="e">
        <f t="shared" ref="H153:H156" si="658">M153/E153</f>
        <v>#DIV/0!</v>
      </c>
      <c r="I153" s="95"/>
      <c r="J153" s="95"/>
      <c r="K153" s="95"/>
      <c r="L153" s="95"/>
      <c r="M153" s="96">
        <f t="shared" ref="M153:O153" si="659">Y153+AB153+AE153+AH153+AK153+AN153+AQ153+AT153+AW153+AZ153+BC153+BF153</f>
        <v>0</v>
      </c>
      <c r="N153" s="96">
        <f t="shared" si="659"/>
        <v>0</v>
      </c>
      <c r="O153" s="96">
        <f t="shared" si="659"/>
        <v>0</v>
      </c>
      <c r="P153" s="96">
        <f t="shared" si="616"/>
        <v>0</v>
      </c>
      <c r="Q153" s="96">
        <f t="shared" ref="Q153:R153" si="660">IF(BJ153=0,SUM(Z153+AC153+AF153+AI153+AL153+AO153+AR153+AU153+AX153+BA153+BD153+BG153),BJ153)</f>
        <v>0</v>
      </c>
      <c r="R153" s="96">
        <f t="shared" si="660"/>
        <v>0</v>
      </c>
      <c r="S153" s="96">
        <f t="shared" ref="S153:T153" si="661">I153-M153</f>
        <v>0</v>
      </c>
      <c r="T153" s="96">
        <f t="shared" si="661"/>
        <v>0</v>
      </c>
      <c r="U153" s="96">
        <f t="shared" si="651"/>
        <v>0</v>
      </c>
      <c r="V153" s="97" t="e">
        <f t="shared" ref="V153:W153" si="662">M153/I153</f>
        <v>#DIV/0!</v>
      </c>
      <c r="W153" s="97" t="e">
        <f t="shared" si="662"/>
        <v>#DIV/0!</v>
      </c>
      <c r="X153" s="97" t="e">
        <f t="shared" si="641"/>
        <v>#DIV/0!</v>
      </c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8"/>
      <c r="BM153" s="99"/>
      <c r="BN153" s="99"/>
      <c r="BO153" s="99"/>
      <c r="BP153" s="99"/>
    </row>
    <row r="154" spans="1:68" ht="15.75" customHeight="1">
      <c r="A154" s="245"/>
      <c r="B154" s="245"/>
      <c r="C154" s="246"/>
      <c r="D154" s="247" t="s">
        <v>407</v>
      </c>
      <c r="E154" s="248">
        <f t="shared" ref="E154:F154" si="663">SUM(E155:E158)</f>
        <v>0</v>
      </c>
      <c r="F154" s="248">
        <f t="shared" si="663"/>
        <v>0</v>
      </c>
      <c r="G154" s="222" t="e">
        <f t="shared" si="657"/>
        <v>#DIV/0!</v>
      </c>
      <c r="H154" s="186" t="e">
        <f t="shared" si="658"/>
        <v>#DIV/0!</v>
      </c>
      <c r="I154" s="248">
        <f t="shared" ref="I154:O154" si="664">SUM(I155:I158)</f>
        <v>0</v>
      </c>
      <c r="J154" s="248">
        <f t="shared" si="664"/>
        <v>8700</v>
      </c>
      <c r="K154" s="248">
        <f t="shared" si="664"/>
        <v>0</v>
      </c>
      <c r="L154" s="248">
        <f t="shared" si="664"/>
        <v>0</v>
      </c>
      <c r="M154" s="248">
        <f t="shared" si="664"/>
        <v>0</v>
      </c>
      <c r="N154" s="248">
        <f t="shared" si="664"/>
        <v>0</v>
      </c>
      <c r="O154" s="248">
        <f t="shared" si="664"/>
        <v>0</v>
      </c>
      <c r="P154" s="237">
        <f t="shared" si="616"/>
        <v>0</v>
      </c>
      <c r="Q154" s="237">
        <f t="shared" ref="Q154:R154" si="665">IF(BJ154=0,SUM(Z154+AC154+AF154+AI154+AL154+AO154+AR154+AU154+AX154+BA154+BD154+BG154),BJ154)</f>
        <v>0</v>
      </c>
      <c r="R154" s="237">
        <f t="shared" si="665"/>
        <v>0</v>
      </c>
      <c r="S154" s="248">
        <f t="shared" ref="S154:U154" si="666">SUM(S155:S158)</f>
        <v>0</v>
      </c>
      <c r="T154" s="248">
        <f t="shared" si="666"/>
        <v>8700</v>
      </c>
      <c r="U154" s="248">
        <f t="shared" si="666"/>
        <v>0</v>
      </c>
      <c r="V154" s="249" t="e">
        <f t="shared" ref="V154:W154" si="667">M154/I154</f>
        <v>#DIV/0!</v>
      </c>
      <c r="W154" s="249">
        <f t="shared" si="667"/>
        <v>0</v>
      </c>
      <c r="X154" s="249" t="e">
        <f t="shared" si="641"/>
        <v>#DIV/0!</v>
      </c>
      <c r="Y154" s="248">
        <f t="shared" ref="Y154:BK154" si="668">SUM(Y155:Y158)</f>
        <v>0</v>
      </c>
      <c r="Z154" s="248">
        <f t="shared" si="668"/>
        <v>0</v>
      </c>
      <c r="AA154" s="248">
        <f t="shared" si="668"/>
        <v>0</v>
      </c>
      <c r="AB154" s="248">
        <f t="shared" si="668"/>
        <v>0</v>
      </c>
      <c r="AC154" s="248">
        <f t="shared" si="668"/>
        <v>0</v>
      </c>
      <c r="AD154" s="248">
        <f t="shared" si="668"/>
        <v>0</v>
      </c>
      <c r="AE154" s="248">
        <f t="shared" si="668"/>
        <v>0</v>
      </c>
      <c r="AF154" s="248">
        <f t="shared" si="668"/>
        <v>0</v>
      </c>
      <c r="AG154" s="248">
        <f t="shared" si="668"/>
        <v>0</v>
      </c>
      <c r="AH154" s="248">
        <f t="shared" si="668"/>
        <v>0</v>
      </c>
      <c r="AI154" s="248">
        <f t="shared" si="668"/>
        <v>0</v>
      </c>
      <c r="AJ154" s="248">
        <f t="shared" si="668"/>
        <v>0</v>
      </c>
      <c r="AK154" s="248">
        <f t="shared" si="668"/>
        <v>0</v>
      </c>
      <c r="AL154" s="248">
        <f t="shared" si="668"/>
        <v>0</v>
      </c>
      <c r="AM154" s="248">
        <f t="shared" si="668"/>
        <v>0</v>
      </c>
      <c r="AN154" s="248">
        <f t="shared" si="668"/>
        <v>0</v>
      </c>
      <c r="AO154" s="248">
        <f t="shared" si="668"/>
        <v>0</v>
      </c>
      <c r="AP154" s="248">
        <f t="shared" si="668"/>
        <v>0</v>
      </c>
      <c r="AQ154" s="248">
        <f t="shared" si="668"/>
        <v>0</v>
      </c>
      <c r="AR154" s="248">
        <f t="shared" si="668"/>
        <v>0</v>
      </c>
      <c r="AS154" s="248">
        <f t="shared" si="668"/>
        <v>0</v>
      </c>
      <c r="AT154" s="248">
        <f t="shared" si="668"/>
        <v>0</v>
      </c>
      <c r="AU154" s="248">
        <f t="shared" si="668"/>
        <v>0</v>
      </c>
      <c r="AV154" s="248">
        <f t="shared" si="668"/>
        <v>0</v>
      </c>
      <c r="AW154" s="248">
        <f t="shared" si="668"/>
        <v>0</v>
      </c>
      <c r="AX154" s="248">
        <f t="shared" si="668"/>
        <v>0</v>
      </c>
      <c r="AY154" s="248">
        <f t="shared" si="668"/>
        <v>0</v>
      </c>
      <c r="AZ154" s="248">
        <f t="shared" si="668"/>
        <v>0</v>
      </c>
      <c r="BA154" s="248">
        <f t="shared" si="668"/>
        <v>0</v>
      </c>
      <c r="BB154" s="248">
        <f t="shared" si="668"/>
        <v>0</v>
      </c>
      <c r="BC154" s="248">
        <f t="shared" si="668"/>
        <v>0</v>
      </c>
      <c r="BD154" s="248">
        <f t="shared" si="668"/>
        <v>0</v>
      </c>
      <c r="BE154" s="248">
        <f t="shared" si="668"/>
        <v>0</v>
      </c>
      <c r="BF154" s="248">
        <f t="shared" si="668"/>
        <v>0</v>
      </c>
      <c r="BG154" s="248">
        <f t="shared" si="668"/>
        <v>0</v>
      </c>
      <c r="BH154" s="248">
        <f t="shared" si="668"/>
        <v>0</v>
      </c>
      <c r="BI154" s="248">
        <f t="shared" si="668"/>
        <v>0</v>
      </c>
      <c r="BJ154" s="248">
        <f t="shared" si="668"/>
        <v>0</v>
      </c>
      <c r="BK154" s="248">
        <f t="shared" si="668"/>
        <v>0</v>
      </c>
      <c r="BL154" s="232"/>
      <c r="BM154" s="233"/>
      <c r="BN154" s="233"/>
      <c r="BO154" s="233"/>
      <c r="BP154" s="233"/>
    </row>
    <row r="155" spans="1:68" ht="15.75" customHeight="1">
      <c r="A155" s="88"/>
      <c r="B155" s="88"/>
      <c r="C155" s="89" t="s">
        <v>161</v>
      </c>
      <c r="D155" s="90" t="s">
        <v>408</v>
      </c>
      <c r="E155" s="165"/>
      <c r="F155" s="250"/>
      <c r="G155" s="93" t="e">
        <f t="shared" si="657"/>
        <v>#DIV/0!</v>
      </c>
      <c r="H155" s="93" t="e">
        <f t="shared" si="658"/>
        <v>#DIV/0!</v>
      </c>
      <c r="I155" s="95"/>
      <c r="J155" s="95"/>
      <c r="K155" s="95"/>
      <c r="L155" s="94"/>
      <c r="M155" s="96">
        <f t="shared" ref="M155:O155" si="669">Y155+AB155+AE155+AH155+AK155+AN155+AQ155+AT155+AW155+AZ155+BC155+BF155</f>
        <v>0</v>
      </c>
      <c r="N155" s="96">
        <f t="shared" si="669"/>
        <v>0</v>
      </c>
      <c r="O155" s="96">
        <f t="shared" si="669"/>
        <v>0</v>
      </c>
      <c r="P155" s="96">
        <f t="shared" si="616"/>
        <v>0</v>
      </c>
      <c r="Q155" s="96">
        <f t="shared" ref="Q155:R155" si="670">IF(BJ155=0,SUM(Z155+AC155+AF155+AI155+AL155+AO155+AR155+AU155+AX155+BA155+BD155+BG155),BJ155)</f>
        <v>0</v>
      </c>
      <c r="R155" s="96">
        <f t="shared" si="670"/>
        <v>0</v>
      </c>
      <c r="S155" s="96">
        <f t="shared" ref="S155:T155" si="671">I155-M155</f>
        <v>0</v>
      </c>
      <c r="T155" s="96">
        <f t="shared" si="671"/>
        <v>0</v>
      </c>
      <c r="U155" s="96">
        <f t="shared" ref="U155:U158" si="672">L155-O155</f>
        <v>0</v>
      </c>
      <c r="V155" s="97" t="e">
        <f t="shared" ref="V155:W155" si="673">M155/I155</f>
        <v>#DIV/0!</v>
      </c>
      <c r="W155" s="97" t="e">
        <f t="shared" si="673"/>
        <v>#DIV/0!</v>
      </c>
      <c r="X155" s="97" t="e">
        <f t="shared" si="641"/>
        <v>#DIV/0!</v>
      </c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4"/>
      <c r="BG155" s="95"/>
      <c r="BH155" s="95"/>
      <c r="BI155" s="94"/>
      <c r="BJ155" s="95"/>
      <c r="BK155" s="95"/>
      <c r="BL155" s="98"/>
      <c r="BM155" s="99"/>
      <c r="BN155" s="99"/>
      <c r="BO155" s="99"/>
      <c r="BP155" s="99"/>
    </row>
    <row r="156" spans="1:68" ht="15.75" customHeight="1">
      <c r="A156" s="88"/>
      <c r="B156" s="142" t="s">
        <v>409</v>
      </c>
      <c r="C156" s="89"/>
      <c r="D156" s="90" t="s">
        <v>410</v>
      </c>
      <c r="E156" s="165"/>
      <c r="F156" s="165"/>
      <c r="G156" s="93" t="e">
        <f t="shared" si="657"/>
        <v>#DIV/0!</v>
      </c>
      <c r="H156" s="93" t="e">
        <f t="shared" si="658"/>
        <v>#DIV/0!</v>
      </c>
      <c r="I156" s="95"/>
      <c r="J156" s="166">
        <v>8700</v>
      </c>
      <c r="K156" s="116"/>
      <c r="L156" s="94"/>
      <c r="M156" s="96">
        <f t="shared" ref="M156:O156" si="674">Y156+AB156+AE156+AH156+AK156+AN156+AQ156+AT156+AW156+AZ156+BC156+BF156</f>
        <v>0</v>
      </c>
      <c r="N156" s="96">
        <f t="shared" si="674"/>
        <v>0</v>
      </c>
      <c r="O156" s="96">
        <f t="shared" si="674"/>
        <v>0</v>
      </c>
      <c r="P156" s="96">
        <f t="shared" si="616"/>
        <v>0</v>
      </c>
      <c r="Q156" s="96">
        <f t="shared" ref="Q156:R156" si="675">IF(BJ156=0,SUM(Z156+AC156+AF156+AI156+AL156+AO156+AR156+AU156+AX156+BA156+BD156+BG156),BJ156)</f>
        <v>0</v>
      </c>
      <c r="R156" s="96">
        <f t="shared" si="675"/>
        <v>0</v>
      </c>
      <c r="S156" s="96">
        <f t="shared" ref="S156:T156" si="676">I156-M156</f>
        <v>0</v>
      </c>
      <c r="T156" s="96">
        <f t="shared" si="676"/>
        <v>8700</v>
      </c>
      <c r="U156" s="96">
        <f t="shared" si="672"/>
        <v>0</v>
      </c>
      <c r="V156" s="97" t="e">
        <f t="shared" ref="V156:W156" si="677">M156/I156</f>
        <v>#DIV/0!</v>
      </c>
      <c r="W156" s="97">
        <f t="shared" si="677"/>
        <v>0</v>
      </c>
      <c r="X156" s="97" t="e">
        <f t="shared" si="641"/>
        <v>#DIV/0!</v>
      </c>
      <c r="Y156" s="251"/>
      <c r="Z156" s="95"/>
      <c r="AA156" s="95"/>
      <c r="AB156" s="95"/>
      <c r="AC156" s="95"/>
      <c r="AD156" s="95"/>
      <c r="AE156" s="95"/>
      <c r="AF156" s="102">
        <v>0</v>
      </c>
      <c r="AG156" s="95"/>
      <c r="AH156" s="95"/>
      <c r="AI156" s="102">
        <v>0</v>
      </c>
      <c r="AJ156" s="95"/>
      <c r="AK156" s="95"/>
      <c r="AL156" s="95"/>
      <c r="AM156" s="95"/>
      <c r="AN156" s="95"/>
      <c r="AO156" s="95"/>
      <c r="AP156" s="95"/>
      <c r="AQ156" s="95"/>
      <c r="AR156" s="95"/>
      <c r="AS156" s="201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8"/>
      <c r="BM156" s="99"/>
      <c r="BN156" s="99"/>
      <c r="BO156" s="99"/>
      <c r="BP156" s="99"/>
    </row>
    <row r="157" spans="1:68" ht="15.75" customHeight="1">
      <c r="A157" s="21"/>
      <c r="B157" s="135"/>
      <c r="C157" s="89"/>
      <c r="D157" s="90" t="s">
        <v>411</v>
      </c>
      <c r="E157" s="165"/>
      <c r="F157" s="21"/>
      <c r="G157" s="93"/>
      <c r="H157" s="93"/>
      <c r="I157" s="95"/>
      <c r="J157" s="116"/>
      <c r="K157" s="116"/>
      <c r="L157" s="94"/>
      <c r="M157" s="96">
        <f t="shared" ref="M157:O157" si="678">Y157+AB157+AE157+AH157+AK157+AN157+AQ157+AT157+AW157+AZ157+BC157+BF157</f>
        <v>0</v>
      </c>
      <c r="N157" s="96">
        <f t="shared" si="678"/>
        <v>0</v>
      </c>
      <c r="O157" s="96">
        <f t="shared" si="678"/>
        <v>0</v>
      </c>
      <c r="P157" s="96">
        <f t="shared" si="616"/>
        <v>0</v>
      </c>
      <c r="Q157" s="96">
        <f t="shared" ref="Q157:R157" si="679">IF(BJ157=0,SUM(Z157+AC157+AF157+AI157+AL157+AO157+AR157+AU157+AX157+BA157+BD157+BG157),BJ157)</f>
        <v>0</v>
      </c>
      <c r="R157" s="96">
        <f t="shared" si="679"/>
        <v>0</v>
      </c>
      <c r="S157" s="96">
        <f t="shared" ref="S157:T157" si="680">I157-M157</f>
        <v>0</v>
      </c>
      <c r="T157" s="96">
        <f t="shared" si="680"/>
        <v>0</v>
      </c>
      <c r="U157" s="96">
        <f t="shared" si="672"/>
        <v>0</v>
      </c>
      <c r="V157" s="97"/>
      <c r="W157" s="97"/>
      <c r="X157" s="97"/>
      <c r="Y157" s="251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201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8"/>
      <c r="BM157" s="99"/>
      <c r="BN157" s="99"/>
      <c r="BO157" s="99"/>
      <c r="BP157" s="99"/>
    </row>
    <row r="158" spans="1:68" ht="15.75" customHeight="1">
      <c r="A158" s="88"/>
      <c r="B158" s="88"/>
      <c r="C158" s="89" t="s">
        <v>165</v>
      </c>
      <c r="D158" s="206" t="s">
        <v>412</v>
      </c>
      <c r="E158" s="207"/>
      <c r="F158" s="207"/>
      <c r="G158" s="93" t="e">
        <f t="shared" ref="G158:G178" si="681">I158/E158</f>
        <v>#DIV/0!</v>
      </c>
      <c r="H158" s="93" t="e">
        <f t="shared" ref="H158:H178" si="682">M158/E158</f>
        <v>#DIV/0!</v>
      </c>
      <c r="I158" s="201"/>
      <c r="J158" s="203"/>
      <c r="K158" s="203"/>
      <c r="L158" s="201"/>
      <c r="M158" s="96">
        <f t="shared" ref="M158:N158" si="683">Y158+AB158+AE158+AH158+AK158+AN158+AQ158+AT158+AW158+AZ158+BC158+BF158</f>
        <v>0</v>
      </c>
      <c r="N158" s="96">
        <f t="shared" si="683"/>
        <v>0</v>
      </c>
      <c r="O158" s="96"/>
      <c r="P158" s="96">
        <f t="shared" si="616"/>
        <v>0</v>
      </c>
      <c r="Q158" s="96">
        <f t="shared" ref="Q158:Q169" si="684">IF(BJ158=0,SUM(Z158+AC158+AF158+AI158+AL158+AO158+AR158+AU158+AX158+BA158+BD158+BG158),BJ158)</f>
        <v>0</v>
      </c>
      <c r="R158" s="96"/>
      <c r="S158" s="96">
        <f t="shared" ref="S158:T158" si="685">I158-M158</f>
        <v>0</v>
      </c>
      <c r="T158" s="96">
        <f t="shared" si="685"/>
        <v>0</v>
      </c>
      <c r="U158" s="96">
        <f t="shared" si="672"/>
        <v>0</v>
      </c>
      <c r="V158" s="97" t="e">
        <f t="shared" ref="V158:W158" si="686">M158/I158</f>
        <v>#DIV/0!</v>
      </c>
      <c r="W158" s="97" t="e">
        <f t="shared" si="686"/>
        <v>#DIV/0!</v>
      </c>
      <c r="X158" s="97" t="e">
        <f t="shared" ref="X158:X169" si="687">O158/L158</f>
        <v>#DIV/0!</v>
      </c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 t="s">
        <v>413</v>
      </c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98"/>
      <c r="BM158" s="99"/>
      <c r="BN158" s="99"/>
      <c r="BO158" s="99"/>
      <c r="BP158" s="99"/>
    </row>
    <row r="159" spans="1:68" ht="15.75" customHeight="1">
      <c r="A159" s="85"/>
      <c r="B159" s="85"/>
      <c r="C159" s="85" t="s">
        <v>414</v>
      </c>
      <c r="D159" s="85"/>
      <c r="E159" s="86">
        <f t="shared" ref="E159:F159" si="688">E160+E168+E183</f>
        <v>121389.6</v>
      </c>
      <c r="F159" s="86">
        <f t="shared" si="688"/>
        <v>36000</v>
      </c>
      <c r="G159" s="106">
        <f t="shared" si="681"/>
        <v>1.2356907016746081E-2</v>
      </c>
      <c r="H159" s="106">
        <f t="shared" si="682"/>
        <v>0</v>
      </c>
      <c r="I159" s="86">
        <f t="shared" ref="I159:O159" si="689">I160+I168+I183</f>
        <v>1500</v>
      </c>
      <c r="J159" s="86">
        <f t="shared" si="689"/>
        <v>984.93000000000006</v>
      </c>
      <c r="K159" s="86">
        <f t="shared" si="689"/>
        <v>0</v>
      </c>
      <c r="L159" s="86">
        <f t="shared" si="689"/>
        <v>0</v>
      </c>
      <c r="M159" s="86">
        <f t="shared" si="689"/>
        <v>0</v>
      </c>
      <c r="N159" s="86">
        <f t="shared" si="689"/>
        <v>0</v>
      </c>
      <c r="O159" s="86">
        <f t="shared" si="689"/>
        <v>0</v>
      </c>
      <c r="P159" s="86">
        <f t="shared" si="616"/>
        <v>0</v>
      </c>
      <c r="Q159" s="86">
        <f t="shared" si="684"/>
        <v>250</v>
      </c>
      <c r="R159" s="86">
        <f t="shared" ref="R159:R169" si="690">IF(BK159=0,SUM(AA159+AD159+AG159+AJ159+AM159+AP159+AS159+AV159+AY159+BB159+BE159+BH159),BK159)</f>
        <v>0</v>
      </c>
      <c r="S159" s="86">
        <f t="shared" ref="S159:U159" si="691">S160+S168+S183</f>
        <v>1500</v>
      </c>
      <c r="T159" s="86">
        <f t="shared" si="691"/>
        <v>734.93000000000006</v>
      </c>
      <c r="U159" s="86">
        <f t="shared" si="691"/>
        <v>0</v>
      </c>
      <c r="V159" s="87">
        <f t="shared" ref="V159:W159" si="692">M159/I159</f>
        <v>0</v>
      </c>
      <c r="W159" s="87">
        <f t="shared" si="692"/>
        <v>0</v>
      </c>
      <c r="X159" s="87" t="e">
        <f t="shared" si="687"/>
        <v>#DIV/0!</v>
      </c>
      <c r="Y159" s="86">
        <f t="shared" ref="Y159:BK159" si="693">Y160+Y168+Y183</f>
        <v>0</v>
      </c>
      <c r="Z159" s="86">
        <f t="shared" si="693"/>
        <v>250</v>
      </c>
      <c r="AA159" s="86">
        <f t="shared" si="693"/>
        <v>0</v>
      </c>
      <c r="AB159" s="86">
        <f t="shared" si="693"/>
        <v>0</v>
      </c>
      <c r="AC159" s="86">
        <f t="shared" si="693"/>
        <v>0</v>
      </c>
      <c r="AD159" s="86">
        <f t="shared" si="693"/>
        <v>0</v>
      </c>
      <c r="AE159" s="86">
        <f t="shared" si="693"/>
        <v>0</v>
      </c>
      <c r="AF159" s="86">
        <f t="shared" si="693"/>
        <v>0</v>
      </c>
      <c r="AG159" s="86">
        <f t="shared" si="693"/>
        <v>0</v>
      </c>
      <c r="AH159" s="86">
        <f t="shared" si="693"/>
        <v>0</v>
      </c>
      <c r="AI159" s="86">
        <f t="shared" si="693"/>
        <v>0</v>
      </c>
      <c r="AJ159" s="86">
        <f t="shared" si="693"/>
        <v>0</v>
      </c>
      <c r="AK159" s="86">
        <f t="shared" si="693"/>
        <v>0</v>
      </c>
      <c r="AL159" s="86">
        <f t="shared" si="693"/>
        <v>0</v>
      </c>
      <c r="AM159" s="86">
        <f t="shared" si="693"/>
        <v>0</v>
      </c>
      <c r="AN159" s="86">
        <f t="shared" si="693"/>
        <v>0</v>
      </c>
      <c r="AO159" s="86">
        <f t="shared" si="693"/>
        <v>0</v>
      </c>
      <c r="AP159" s="86">
        <f t="shared" si="693"/>
        <v>0</v>
      </c>
      <c r="AQ159" s="86">
        <f t="shared" si="693"/>
        <v>0</v>
      </c>
      <c r="AR159" s="86">
        <f t="shared" si="693"/>
        <v>0</v>
      </c>
      <c r="AS159" s="86">
        <f t="shared" si="693"/>
        <v>0</v>
      </c>
      <c r="AT159" s="86">
        <f t="shared" si="693"/>
        <v>0</v>
      </c>
      <c r="AU159" s="86">
        <f t="shared" si="693"/>
        <v>0</v>
      </c>
      <c r="AV159" s="86">
        <f t="shared" si="693"/>
        <v>0</v>
      </c>
      <c r="AW159" s="86">
        <f t="shared" si="693"/>
        <v>0</v>
      </c>
      <c r="AX159" s="86">
        <f t="shared" si="693"/>
        <v>0</v>
      </c>
      <c r="AY159" s="86">
        <f t="shared" si="693"/>
        <v>0</v>
      </c>
      <c r="AZ159" s="86">
        <f t="shared" si="693"/>
        <v>0</v>
      </c>
      <c r="BA159" s="86">
        <f t="shared" si="693"/>
        <v>0</v>
      </c>
      <c r="BB159" s="86">
        <f t="shared" si="693"/>
        <v>0</v>
      </c>
      <c r="BC159" s="86">
        <f t="shared" si="693"/>
        <v>0</v>
      </c>
      <c r="BD159" s="86">
        <f t="shared" si="693"/>
        <v>0</v>
      </c>
      <c r="BE159" s="86">
        <f t="shared" si="693"/>
        <v>0</v>
      </c>
      <c r="BF159" s="86">
        <f t="shared" si="693"/>
        <v>0</v>
      </c>
      <c r="BG159" s="86">
        <f t="shared" si="693"/>
        <v>0</v>
      </c>
      <c r="BH159" s="86">
        <f t="shared" si="693"/>
        <v>0</v>
      </c>
      <c r="BI159" s="86">
        <f t="shared" si="693"/>
        <v>0</v>
      </c>
      <c r="BJ159" s="86">
        <f t="shared" si="693"/>
        <v>0</v>
      </c>
      <c r="BK159" s="86">
        <f t="shared" si="693"/>
        <v>0</v>
      </c>
      <c r="BL159" s="148"/>
      <c r="BM159" s="149"/>
      <c r="BN159" s="149"/>
      <c r="BO159" s="149"/>
      <c r="BP159" s="149"/>
    </row>
    <row r="160" spans="1:68" ht="15.75" customHeight="1">
      <c r="A160" s="252"/>
      <c r="B160" s="252"/>
      <c r="C160" s="182"/>
      <c r="D160" s="253" t="s">
        <v>415</v>
      </c>
      <c r="E160" s="254">
        <f t="shared" ref="E160:F160" si="694">E161+E165</f>
        <v>36444.800000000003</v>
      </c>
      <c r="F160" s="254">
        <f t="shared" si="694"/>
        <v>0</v>
      </c>
      <c r="G160" s="222">
        <f t="shared" si="681"/>
        <v>4.1158135042584948E-2</v>
      </c>
      <c r="H160" s="222">
        <f t="shared" si="682"/>
        <v>0</v>
      </c>
      <c r="I160" s="254">
        <f t="shared" ref="I160:O160" si="695">I161+I165</f>
        <v>1500</v>
      </c>
      <c r="J160" s="254">
        <f t="shared" si="695"/>
        <v>0</v>
      </c>
      <c r="K160" s="254">
        <f t="shared" si="695"/>
        <v>0</v>
      </c>
      <c r="L160" s="254">
        <f t="shared" si="695"/>
        <v>0</v>
      </c>
      <c r="M160" s="254">
        <f t="shared" si="695"/>
        <v>0</v>
      </c>
      <c r="N160" s="254">
        <f t="shared" si="695"/>
        <v>0</v>
      </c>
      <c r="O160" s="254">
        <f t="shared" si="695"/>
        <v>0</v>
      </c>
      <c r="P160" s="244">
        <f t="shared" si="616"/>
        <v>0</v>
      </c>
      <c r="Q160" s="244">
        <f t="shared" si="684"/>
        <v>0</v>
      </c>
      <c r="R160" s="244">
        <f t="shared" si="690"/>
        <v>0</v>
      </c>
      <c r="S160" s="254">
        <f t="shared" ref="S160:U160" si="696">S161+S165</f>
        <v>1500</v>
      </c>
      <c r="T160" s="254">
        <f t="shared" si="696"/>
        <v>0</v>
      </c>
      <c r="U160" s="254">
        <f t="shared" si="696"/>
        <v>0</v>
      </c>
      <c r="V160" s="255">
        <f t="shared" ref="V160:W160" si="697">M160/I160</f>
        <v>0</v>
      </c>
      <c r="W160" s="255" t="e">
        <f t="shared" si="697"/>
        <v>#DIV/0!</v>
      </c>
      <c r="X160" s="255" t="e">
        <f t="shared" si="687"/>
        <v>#DIV/0!</v>
      </c>
      <c r="Y160" s="254">
        <f t="shared" ref="Y160:BK160" si="698">Y161+Y165</f>
        <v>0</v>
      </c>
      <c r="Z160" s="254">
        <f t="shared" si="698"/>
        <v>0</v>
      </c>
      <c r="AA160" s="254">
        <f t="shared" si="698"/>
        <v>0</v>
      </c>
      <c r="AB160" s="254">
        <f t="shared" si="698"/>
        <v>0</v>
      </c>
      <c r="AC160" s="254">
        <f t="shared" si="698"/>
        <v>0</v>
      </c>
      <c r="AD160" s="254">
        <f t="shared" si="698"/>
        <v>0</v>
      </c>
      <c r="AE160" s="254">
        <f t="shared" si="698"/>
        <v>0</v>
      </c>
      <c r="AF160" s="254">
        <f t="shared" si="698"/>
        <v>0</v>
      </c>
      <c r="AG160" s="254">
        <f t="shared" si="698"/>
        <v>0</v>
      </c>
      <c r="AH160" s="254">
        <f t="shared" si="698"/>
        <v>0</v>
      </c>
      <c r="AI160" s="254">
        <f t="shared" si="698"/>
        <v>0</v>
      </c>
      <c r="AJ160" s="254">
        <f t="shared" si="698"/>
        <v>0</v>
      </c>
      <c r="AK160" s="254">
        <f t="shared" si="698"/>
        <v>0</v>
      </c>
      <c r="AL160" s="254">
        <f t="shared" si="698"/>
        <v>0</v>
      </c>
      <c r="AM160" s="254">
        <f t="shared" si="698"/>
        <v>0</v>
      </c>
      <c r="AN160" s="254">
        <f t="shared" si="698"/>
        <v>0</v>
      </c>
      <c r="AO160" s="254">
        <f t="shared" si="698"/>
        <v>0</v>
      </c>
      <c r="AP160" s="254">
        <f t="shared" si="698"/>
        <v>0</v>
      </c>
      <c r="AQ160" s="254">
        <f t="shared" si="698"/>
        <v>0</v>
      </c>
      <c r="AR160" s="254">
        <f t="shared" si="698"/>
        <v>0</v>
      </c>
      <c r="AS160" s="254">
        <f t="shared" si="698"/>
        <v>0</v>
      </c>
      <c r="AT160" s="254">
        <f t="shared" si="698"/>
        <v>0</v>
      </c>
      <c r="AU160" s="254">
        <f t="shared" si="698"/>
        <v>0</v>
      </c>
      <c r="AV160" s="254">
        <f t="shared" si="698"/>
        <v>0</v>
      </c>
      <c r="AW160" s="254">
        <f t="shared" si="698"/>
        <v>0</v>
      </c>
      <c r="AX160" s="254">
        <f t="shared" si="698"/>
        <v>0</v>
      </c>
      <c r="AY160" s="254">
        <f t="shared" si="698"/>
        <v>0</v>
      </c>
      <c r="AZ160" s="254">
        <f t="shared" si="698"/>
        <v>0</v>
      </c>
      <c r="BA160" s="254">
        <f t="shared" si="698"/>
        <v>0</v>
      </c>
      <c r="BB160" s="254">
        <f t="shared" si="698"/>
        <v>0</v>
      </c>
      <c r="BC160" s="254">
        <f t="shared" si="698"/>
        <v>0</v>
      </c>
      <c r="BD160" s="254">
        <f t="shared" si="698"/>
        <v>0</v>
      </c>
      <c r="BE160" s="254">
        <f t="shared" si="698"/>
        <v>0</v>
      </c>
      <c r="BF160" s="254">
        <f t="shared" si="698"/>
        <v>0</v>
      </c>
      <c r="BG160" s="254">
        <f t="shared" si="698"/>
        <v>0</v>
      </c>
      <c r="BH160" s="254">
        <f t="shared" si="698"/>
        <v>0</v>
      </c>
      <c r="BI160" s="254">
        <f t="shared" si="698"/>
        <v>0</v>
      </c>
      <c r="BJ160" s="254">
        <f t="shared" si="698"/>
        <v>0</v>
      </c>
      <c r="BK160" s="254">
        <f t="shared" si="698"/>
        <v>0</v>
      </c>
      <c r="BL160" s="156"/>
      <c r="BM160" s="157"/>
      <c r="BN160" s="157"/>
      <c r="BO160" s="157"/>
      <c r="BP160" s="157"/>
    </row>
    <row r="161" spans="1:68" ht="15.75" customHeight="1">
      <c r="A161" s="239"/>
      <c r="B161" s="239"/>
      <c r="C161" s="228"/>
      <c r="D161" s="256" t="s">
        <v>416</v>
      </c>
      <c r="E161" s="230">
        <f t="shared" ref="E161:F161" si="699">SUM(E162:E164)</f>
        <v>36444.800000000003</v>
      </c>
      <c r="F161" s="230">
        <f t="shared" si="699"/>
        <v>0</v>
      </c>
      <c r="G161" s="186">
        <f t="shared" si="681"/>
        <v>4.1158135042584948E-2</v>
      </c>
      <c r="H161" s="186">
        <f t="shared" si="682"/>
        <v>0</v>
      </c>
      <c r="I161" s="230">
        <f t="shared" ref="I161:O161" si="700">SUM(I162:I164)</f>
        <v>1500</v>
      </c>
      <c r="J161" s="230">
        <f t="shared" si="700"/>
        <v>0</v>
      </c>
      <c r="K161" s="230">
        <f t="shared" si="700"/>
        <v>0</v>
      </c>
      <c r="L161" s="230">
        <f t="shared" si="700"/>
        <v>0</v>
      </c>
      <c r="M161" s="230">
        <f t="shared" si="700"/>
        <v>0</v>
      </c>
      <c r="N161" s="230">
        <f t="shared" si="700"/>
        <v>0</v>
      </c>
      <c r="O161" s="230">
        <f t="shared" si="700"/>
        <v>0</v>
      </c>
      <c r="P161" s="257">
        <f t="shared" si="616"/>
        <v>0</v>
      </c>
      <c r="Q161" s="257">
        <f t="shared" si="684"/>
        <v>0</v>
      </c>
      <c r="R161" s="257">
        <f t="shared" si="690"/>
        <v>0</v>
      </c>
      <c r="S161" s="230">
        <f t="shared" ref="S161:U161" si="701">SUM(S162:S164)</f>
        <v>1500</v>
      </c>
      <c r="T161" s="230">
        <f t="shared" si="701"/>
        <v>0</v>
      </c>
      <c r="U161" s="230">
        <f t="shared" si="701"/>
        <v>0</v>
      </c>
      <c r="V161" s="258">
        <f t="shared" ref="V161:W161" si="702">M161/I161</f>
        <v>0</v>
      </c>
      <c r="W161" s="258" t="e">
        <f t="shared" si="702"/>
        <v>#DIV/0!</v>
      </c>
      <c r="X161" s="258" t="e">
        <f t="shared" si="687"/>
        <v>#DIV/0!</v>
      </c>
      <c r="Y161" s="230">
        <f t="shared" ref="Y161:BK161" si="703">SUM(Y162:Y164)</f>
        <v>0</v>
      </c>
      <c r="Z161" s="230">
        <f t="shared" si="703"/>
        <v>0</v>
      </c>
      <c r="AA161" s="230">
        <f t="shared" si="703"/>
        <v>0</v>
      </c>
      <c r="AB161" s="230">
        <f t="shared" si="703"/>
        <v>0</v>
      </c>
      <c r="AC161" s="230">
        <f t="shared" si="703"/>
        <v>0</v>
      </c>
      <c r="AD161" s="230">
        <f t="shared" si="703"/>
        <v>0</v>
      </c>
      <c r="AE161" s="230">
        <f t="shared" si="703"/>
        <v>0</v>
      </c>
      <c r="AF161" s="230">
        <f t="shared" si="703"/>
        <v>0</v>
      </c>
      <c r="AG161" s="230">
        <f t="shared" si="703"/>
        <v>0</v>
      </c>
      <c r="AH161" s="230">
        <f t="shared" si="703"/>
        <v>0</v>
      </c>
      <c r="AI161" s="230">
        <f t="shared" si="703"/>
        <v>0</v>
      </c>
      <c r="AJ161" s="230">
        <f t="shared" si="703"/>
        <v>0</v>
      </c>
      <c r="AK161" s="230">
        <f t="shared" si="703"/>
        <v>0</v>
      </c>
      <c r="AL161" s="230">
        <f t="shared" si="703"/>
        <v>0</v>
      </c>
      <c r="AM161" s="230">
        <f t="shared" si="703"/>
        <v>0</v>
      </c>
      <c r="AN161" s="230">
        <f t="shared" si="703"/>
        <v>0</v>
      </c>
      <c r="AO161" s="230">
        <f t="shared" si="703"/>
        <v>0</v>
      </c>
      <c r="AP161" s="230">
        <f t="shared" si="703"/>
        <v>0</v>
      </c>
      <c r="AQ161" s="230">
        <f t="shared" si="703"/>
        <v>0</v>
      </c>
      <c r="AR161" s="230">
        <f t="shared" si="703"/>
        <v>0</v>
      </c>
      <c r="AS161" s="230">
        <f t="shared" si="703"/>
        <v>0</v>
      </c>
      <c r="AT161" s="230">
        <f t="shared" si="703"/>
        <v>0</v>
      </c>
      <c r="AU161" s="230">
        <f t="shared" si="703"/>
        <v>0</v>
      </c>
      <c r="AV161" s="230">
        <f t="shared" si="703"/>
        <v>0</v>
      </c>
      <c r="AW161" s="230">
        <f t="shared" si="703"/>
        <v>0</v>
      </c>
      <c r="AX161" s="230">
        <f t="shared" si="703"/>
        <v>0</v>
      </c>
      <c r="AY161" s="230">
        <f t="shared" si="703"/>
        <v>0</v>
      </c>
      <c r="AZ161" s="230">
        <f t="shared" si="703"/>
        <v>0</v>
      </c>
      <c r="BA161" s="230">
        <f t="shared" si="703"/>
        <v>0</v>
      </c>
      <c r="BB161" s="230">
        <f t="shared" si="703"/>
        <v>0</v>
      </c>
      <c r="BC161" s="230">
        <f t="shared" si="703"/>
        <v>0</v>
      </c>
      <c r="BD161" s="230">
        <f t="shared" si="703"/>
        <v>0</v>
      </c>
      <c r="BE161" s="230">
        <f t="shared" si="703"/>
        <v>0</v>
      </c>
      <c r="BF161" s="230">
        <f t="shared" si="703"/>
        <v>0</v>
      </c>
      <c r="BG161" s="230">
        <f t="shared" si="703"/>
        <v>0</v>
      </c>
      <c r="BH161" s="230">
        <f t="shared" si="703"/>
        <v>0</v>
      </c>
      <c r="BI161" s="230">
        <f t="shared" si="703"/>
        <v>0</v>
      </c>
      <c r="BJ161" s="230">
        <f t="shared" si="703"/>
        <v>0</v>
      </c>
      <c r="BK161" s="230">
        <f t="shared" si="703"/>
        <v>0</v>
      </c>
      <c r="BL161" s="232"/>
      <c r="BM161" s="233"/>
      <c r="BN161" s="233"/>
      <c r="BO161" s="233"/>
      <c r="BP161" s="233"/>
    </row>
    <row r="162" spans="1:68" ht="16.5" customHeight="1">
      <c r="A162" s="88"/>
      <c r="B162" s="88"/>
      <c r="C162" s="89" t="s">
        <v>357</v>
      </c>
      <c r="D162" s="90" t="s">
        <v>417</v>
      </c>
      <c r="E162" s="193">
        <v>34944.800000000003</v>
      </c>
      <c r="F162" s="165"/>
      <c r="G162" s="93">
        <f t="shared" si="681"/>
        <v>0</v>
      </c>
      <c r="H162" s="93">
        <f t="shared" si="682"/>
        <v>0</v>
      </c>
      <c r="I162" s="141">
        <v>0</v>
      </c>
      <c r="J162" s="95"/>
      <c r="K162" s="95"/>
      <c r="L162" s="95"/>
      <c r="M162" s="96">
        <f t="shared" ref="M162:O162" si="704">Y162+AB162+AE162+AH162+AK162+AN162+AQ162+AT162+AW162+AZ162+BC162+BF162</f>
        <v>0</v>
      </c>
      <c r="N162" s="96">
        <f t="shared" si="704"/>
        <v>0</v>
      </c>
      <c r="O162" s="96">
        <f t="shared" si="704"/>
        <v>0</v>
      </c>
      <c r="P162" s="96">
        <f t="shared" si="616"/>
        <v>0</v>
      </c>
      <c r="Q162" s="96">
        <f t="shared" si="684"/>
        <v>0</v>
      </c>
      <c r="R162" s="96">
        <f t="shared" si="690"/>
        <v>0</v>
      </c>
      <c r="S162" s="137">
        <f t="shared" ref="S162:T162" si="705">I162-M162</f>
        <v>0</v>
      </c>
      <c r="T162" s="96">
        <f t="shared" si="705"/>
        <v>0</v>
      </c>
      <c r="U162" s="96">
        <f t="shared" ref="U162:U164" si="706">L162-O162</f>
        <v>0</v>
      </c>
      <c r="V162" s="97" t="e">
        <f t="shared" ref="V162:W162" si="707">M162/I162</f>
        <v>#DIV/0!</v>
      </c>
      <c r="W162" s="97" t="e">
        <f t="shared" si="707"/>
        <v>#DIV/0!</v>
      </c>
      <c r="X162" s="97" t="e">
        <f t="shared" si="687"/>
        <v>#DIV/0!</v>
      </c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259">
        <v>0</v>
      </c>
      <c r="BG162" s="95"/>
      <c r="BH162" s="95"/>
      <c r="BI162" s="95"/>
      <c r="BJ162" s="95"/>
      <c r="BK162" s="95"/>
      <c r="BL162" s="98"/>
      <c r="BM162" s="99"/>
      <c r="BN162" s="99"/>
      <c r="BO162" s="99"/>
      <c r="BP162" s="99"/>
    </row>
    <row r="163" spans="1:68" ht="15.75" customHeight="1">
      <c r="A163" s="88" t="s">
        <v>527</v>
      </c>
      <c r="B163" s="110"/>
      <c r="C163" s="89" t="s">
        <v>200</v>
      </c>
      <c r="D163" s="90" t="s">
        <v>201</v>
      </c>
      <c r="E163" s="165">
        <v>1500</v>
      </c>
      <c r="F163" s="165"/>
      <c r="G163" s="93">
        <f t="shared" si="681"/>
        <v>1</v>
      </c>
      <c r="H163" s="93">
        <f t="shared" si="682"/>
        <v>0</v>
      </c>
      <c r="I163" s="94">
        <v>1500</v>
      </c>
      <c r="J163" s="95"/>
      <c r="K163" s="95"/>
      <c r="L163" s="260"/>
      <c r="M163" s="96">
        <f t="shared" ref="M163:O163" si="708">Y163+AB163+AE163+AH163+AK163+AN163+AQ163+AT163+AW163+AZ163+BC163+BF163</f>
        <v>0</v>
      </c>
      <c r="N163" s="96">
        <f t="shared" si="708"/>
        <v>0</v>
      </c>
      <c r="O163" s="96">
        <f t="shared" si="708"/>
        <v>0</v>
      </c>
      <c r="P163" s="96">
        <f t="shared" si="616"/>
        <v>0</v>
      </c>
      <c r="Q163" s="96">
        <f t="shared" si="684"/>
        <v>0</v>
      </c>
      <c r="R163" s="96">
        <f t="shared" si="690"/>
        <v>0</v>
      </c>
      <c r="S163" s="96">
        <f t="shared" ref="S163:T163" si="709">I163-M163</f>
        <v>1500</v>
      </c>
      <c r="T163" s="96">
        <f t="shared" si="709"/>
        <v>0</v>
      </c>
      <c r="U163" s="96">
        <f t="shared" si="706"/>
        <v>0</v>
      </c>
      <c r="V163" s="97">
        <f t="shared" ref="V163:W163" si="710">M163/I163</f>
        <v>0</v>
      </c>
      <c r="W163" s="97" t="e">
        <f t="shared" si="710"/>
        <v>#DIV/0!</v>
      </c>
      <c r="X163" s="97" t="e">
        <f t="shared" si="687"/>
        <v>#DIV/0!</v>
      </c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8"/>
      <c r="BM163" s="99"/>
      <c r="BN163" s="99"/>
      <c r="BO163" s="99"/>
      <c r="BP163" s="99"/>
    </row>
    <row r="164" spans="1:68" ht="15.75" customHeight="1">
      <c r="A164" s="88"/>
      <c r="B164" s="88"/>
      <c r="C164" s="89" t="s">
        <v>213</v>
      </c>
      <c r="D164" s="90" t="s">
        <v>74</v>
      </c>
      <c r="E164" s="165"/>
      <c r="F164" s="165"/>
      <c r="G164" s="93" t="e">
        <f t="shared" si="681"/>
        <v>#DIV/0!</v>
      </c>
      <c r="H164" s="93" t="e">
        <f t="shared" si="682"/>
        <v>#DIV/0!</v>
      </c>
      <c r="I164" s="94"/>
      <c r="J164" s="95"/>
      <c r="K164" s="95"/>
      <c r="L164" s="94"/>
      <c r="M164" s="96">
        <f t="shared" ref="M164:O164" si="711">Y164+AB164+AE164+AH164+AK164+AN164+AQ164+AT164+AW164+AZ164+BC164+BF164</f>
        <v>0</v>
      </c>
      <c r="N164" s="96">
        <f t="shared" si="711"/>
        <v>0</v>
      </c>
      <c r="O164" s="96">
        <f t="shared" si="711"/>
        <v>0</v>
      </c>
      <c r="P164" s="96">
        <f t="shared" si="616"/>
        <v>0</v>
      </c>
      <c r="Q164" s="96">
        <f t="shared" si="684"/>
        <v>0</v>
      </c>
      <c r="R164" s="96">
        <f t="shared" si="690"/>
        <v>0</v>
      </c>
      <c r="S164" s="96">
        <f t="shared" ref="S164:T164" si="712">I164-M164</f>
        <v>0</v>
      </c>
      <c r="T164" s="96">
        <f t="shared" si="712"/>
        <v>0</v>
      </c>
      <c r="U164" s="96">
        <f t="shared" si="706"/>
        <v>0</v>
      </c>
      <c r="V164" s="97" t="e">
        <f t="shared" ref="V164:W164" si="713">M164/I164</f>
        <v>#DIV/0!</v>
      </c>
      <c r="W164" s="97" t="e">
        <f t="shared" si="713"/>
        <v>#DIV/0!</v>
      </c>
      <c r="X164" s="97" t="e">
        <f t="shared" si="687"/>
        <v>#DIV/0!</v>
      </c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8"/>
      <c r="BM164" s="99"/>
      <c r="BN164" s="99"/>
      <c r="BO164" s="99"/>
      <c r="BP164" s="99"/>
    </row>
    <row r="165" spans="1:68" ht="15.75" customHeight="1">
      <c r="A165" s="239"/>
      <c r="B165" s="239"/>
      <c r="C165" s="228"/>
      <c r="D165" s="229" t="s">
        <v>418</v>
      </c>
      <c r="E165" s="230">
        <f t="shared" ref="E165:F165" si="714">SUM(E166:E167)</f>
        <v>0</v>
      </c>
      <c r="F165" s="230">
        <f t="shared" si="714"/>
        <v>0</v>
      </c>
      <c r="G165" s="187" t="e">
        <f t="shared" si="681"/>
        <v>#DIV/0!</v>
      </c>
      <c r="H165" s="187" t="e">
        <f t="shared" si="682"/>
        <v>#DIV/0!</v>
      </c>
      <c r="I165" s="230">
        <f t="shared" ref="I165:O165" si="715">SUM(I166:I167)</f>
        <v>0</v>
      </c>
      <c r="J165" s="230">
        <f t="shared" si="715"/>
        <v>0</v>
      </c>
      <c r="K165" s="230">
        <f t="shared" si="715"/>
        <v>0</v>
      </c>
      <c r="L165" s="230">
        <f t="shared" si="715"/>
        <v>0</v>
      </c>
      <c r="M165" s="230">
        <f t="shared" si="715"/>
        <v>0</v>
      </c>
      <c r="N165" s="230">
        <f t="shared" si="715"/>
        <v>0</v>
      </c>
      <c r="O165" s="230">
        <f t="shared" si="715"/>
        <v>0</v>
      </c>
      <c r="P165" s="257">
        <f t="shared" si="616"/>
        <v>0</v>
      </c>
      <c r="Q165" s="257">
        <f t="shared" si="684"/>
        <v>0</v>
      </c>
      <c r="R165" s="257">
        <f t="shared" si="690"/>
        <v>0</v>
      </c>
      <c r="S165" s="230">
        <f t="shared" ref="S165:U165" si="716">SUM(S166:S167)</f>
        <v>0</v>
      </c>
      <c r="T165" s="230">
        <f t="shared" si="716"/>
        <v>0</v>
      </c>
      <c r="U165" s="230">
        <f t="shared" si="716"/>
        <v>0</v>
      </c>
      <c r="V165" s="258" t="e">
        <f t="shared" ref="V165:W165" si="717">M165/I165</f>
        <v>#DIV/0!</v>
      </c>
      <c r="W165" s="258" t="e">
        <f t="shared" si="717"/>
        <v>#DIV/0!</v>
      </c>
      <c r="X165" s="258" t="e">
        <f t="shared" si="687"/>
        <v>#DIV/0!</v>
      </c>
      <c r="Y165" s="230">
        <f t="shared" ref="Y165:BK165" si="718">SUM(Y166:Y167)</f>
        <v>0</v>
      </c>
      <c r="Z165" s="230">
        <f t="shared" si="718"/>
        <v>0</v>
      </c>
      <c r="AA165" s="230">
        <f t="shared" si="718"/>
        <v>0</v>
      </c>
      <c r="AB165" s="230">
        <f t="shared" si="718"/>
        <v>0</v>
      </c>
      <c r="AC165" s="230">
        <f t="shared" si="718"/>
        <v>0</v>
      </c>
      <c r="AD165" s="230">
        <f t="shared" si="718"/>
        <v>0</v>
      </c>
      <c r="AE165" s="230">
        <f t="shared" si="718"/>
        <v>0</v>
      </c>
      <c r="AF165" s="230">
        <f t="shared" si="718"/>
        <v>0</v>
      </c>
      <c r="AG165" s="230">
        <f t="shared" si="718"/>
        <v>0</v>
      </c>
      <c r="AH165" s="230">
        <f t="shared" si="718"/>
        <v>0</v>
      </c>
      <c r="AI165" s="230">
        <f t="shared" si="718"/>
        <v>0</v>
      </c>
      <c r="AJ165" s="230">
        <f t="shared" si="718"/>
        <v>0</v>
      </c>
      <c r="AK165" s="230">
        <f t="shared" si="718"/>
        <v>0</v>
      </c>
      <c r="AL165" s="230">
        <f t="shared" si="718"/>
        <v>0</v>
      </c>
      <c r="AM165" s="230">
        <f t="shared" si="718"/>
        <v>0</v>
      </c>
      <c r="AN165" s="230">
        <f t="shared" si="718"/>
        <v>0</v>
      </c>
      <c r="AO165" s="230">
        <f t="shared" si="718"/>
        <v>0</v>
      </c>
      <c r="AP165" s="230">
        <f t="shared" si="718"/>
        <v>0</v>
      </c>
      <c r="AQ165" s="230">
        <f t="shared" si="718"/>
        <v>0</v>
      </c>
      <c r="AR165" s="230">
        <f t="shared" si="718"/>
        <v>0</v>
      </c>
      <c r="AS165" s="230">
        <f t="shared" si="718"/>
        <v>0</v>
      </c>
      <c r="AT165" s="230">
        <f t="shared" si="718"/>
        <v>0</v>
      </c>
      <c r="AU165" s="230">
        <f t="shared" si="718"/>
        <v>0</v>
      </c>
      <c r="AV165" s="230">
        <f t="shared" si="718"/>
        <v>0</v>
      </c>
      <c r="AW165" s="230">
        <f t="shared" si="718"/>
        <v>0</v>
      </c>
      <c r="AX165" s="230">
        <f t="shared" si="718"/>
        <v>0</v>
      </c>
      <c r="AY165" s="230">
        <f t="shared" si="718"/>
        <v>0</v>
      </c>
      <c r="AZ165" s="230">
        <f t="shared" si="718"/>
        <v>0</v>
      </c>
      <c r="BA165" s="230">
        <f t="shared" si="718"/>
        <v>0</v>
      </c>
      <c r="BB165" s="230">
        <f t="shared" si="718"/>
        <v>0</v>
      </c>
      <c r="BC165" s="230">
        <f t="shared" si="718"/>
        <v>0</v>
      </c>
      <c r="BD165" s="230">
        <f t="shared" si="718"/>
        <v>0</v>
      </c>
      <c r="BE165" s="230">
        <f t="shared" si="718"/>
        <v>0</v>
      </c>
      <c r="BF165" s="230">
        <f t="shared" si="718"/>
        <v>0</v>
      </c>
      <c r="BG165" s="230">
        <f t="shared" si="718"/>
        <v>0</v>
      </c>
      <c r="BH165" s="230">
        <f t="shared" si="718"/>
        <v>0</v>
      </c>
      <c r="BI165" s="230">
        <f t="shared" si="718"/>
        <v>0</v>
      </c>
      <c r="BJ165" s="230">
        <f t="shared" si="718"/>
        <v>0</v>
      </c>
      <c r="BK165" s="230">
        <f t="shared" si="718"/>
        <v>0</v>
      </c>
      <c r="BL165" s="232"/>
      <c r="BM165" s="233"/>
      <c r="BN165" s="233"/>
      <c r="BO165" s="233"/>
      <c r="BP165" s="233"/>
    </row>
    <row r="166" spans="1:68" ht="15.75" customHeight="1">
      <c r="A166" s="88"/>
      <c r="B166" s="88"/>
      <c r="C166" s="89" t="s">
        <v>357</v>
      </c>
      <c r="D166" s="90" t="s">
        <v>419</v>
      </c>
      <c r="E166" s="165"/>
      <c r="F166" s="165"/>
      <c r="G166" s="93" t="e">
        <f t="shared" si="681"/>
        <v>#DIV/0!</v>
      </c>
      <c r="H166" s="93" t="e">
        <f t="shared" si="682"/>
        <v>#DIV/0!</v>
      </c>
      <c r="I166" s="94"/>
      <c r="J166" s="95"/>
      <c r="K166" s="95"/>
      <c r="L166" s="94"/>
      <c r="M166" s="96">
        <f t="shared" ref="M166:O166" si="719">Y166+AB166+AE166+AH166+AK166+AN166+AQ166+AT166+AW166+AZ166+BC166+BF166</f>
        <v>0</v>
      </c>
      <c r="N166" s="96">
        <f t="shared" si="719"/>
        <v>0</v>
      </c>
      <c r="O166" s="96">
        <f t="shared" si="719"/>
        <v>0</v>
      </c>
      <c r="P166" s="96">
        <f t="shared" si="616"/>
        <v>0</v>
      </c>
      <c r="Q166" s="96">
        <f t="shared" si="684"/>
        <v>0</v>
      </c>
      <c r="R166" s="96">
        <f t="shared" si="690"/>
        <v>0</v>
      </c>
      <c r="S166" s="96">
        <f t="shared" ref="S166:T166" si="720">I166-M166</f>
        <v>0</v>
      </c>
      <c r="T166" s="96">
        <f t="shared" si="720"/>
        <v>0</v>
      </c>
      <c r="U166" s="96">
        <f t="shared" ref="U166:U167" si="721">L166-O166</f>
        <v>0</v>
      </c>
      <c r="V166" s="97" t="e">
        <f t="shared" ref="V166:W166" si="722">M166/I166</f>
        <v>#DIV/0!</v>
      </c>
      <c r="W166" s="97" t="e">
        <f t="shared" si="722"/>
        <v>#DIV/0!</v>
      </c>
      <c r="X166" s="97" t="e">
        <f t="shared" si="687"/>
        <v>#DIV/0!</v>
      </c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8"/>
      <c r="BM166" s="99"/>
      <c r="BN166" s="99"/>
      <c r="BO166" s="99"/>
      <c r="BP166" s="99"/>
    </row>
    <row r="167" spans="1:68" ht="15.75" customHeight="1">
      <c r="A167" s="88"/>
      <c r="B167" s="88"/>
      <c r="C167" s="100"/>
      <c r="D167" s="90"/>
      <c r="E167" s="165"/>
      <c r="F167" s="261"/>
      <c r="G167" s="93" t="e">
        <f t="shared" si="681"/>
        <v>#DIV/0!</v>
      </c>
      <c r="H167" s="93" t="e">
        <f t="shared" si="682"/>
        <v>#DIV/0!</v>
      </c>
      <c r="I167" s="94"/>
      <c r="J167" s="95"/>
      <c r="K167" s="95"/>
      <c r="L167" s="94"/>
      <c r="M167" s="96"/>
      <c r="N167" s="96">
        <f t="shared" ref="N167:O167" si="723">Z167+AC167+AF167+AI167+AL167+AO167+AR167+AU167+AX167+BA167+BD167+BG167</f>
        <v>0</v>
      </c>
      <c r="O167" s="96">
        <f t="shared" si="723"/>
        <v>0</v>
      </c>
      <c r="P167" s="96">
        <f t="shared" si="616"/>
        <v>0</v>
      </c>
      <c r="Q167" s="96">
        <f t="shared" si="684"/>
        <v>0</v>
      </c>
      <c r="R167" s="96">
        <f t="shared" si="690"/>
        <v>0</v>
      </c>
      <c r="S167" s="96">
        <f t="shared" ref="S167:T167" si="724">I167-M167</f>
        <v>0</v>
      </c>
      <c r="T167" s="96">
        <f t="shared" si="724"/>
        <v>0</v>
      </c>
      <c r="U167" s="96">
        <f t="shared" si="721"/>
        <v>0</v>
      </c>
      <c r="V167" s="97" t="e">
        <f t="shared" ref="V167:W167" si="725">M167/I167</f>
        <v>#DIV/0!</v>
      </c>
      <c r="W167" s="97" t="e">
        <f t="shared" si="725"/>
        <v>#DIV/0!</v>
      </c>
      <c r="X167" s="97" t="e">
        <f t="shared" si="687"/>
        <v>#DIV/0!</v>
      </c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8"/>
      <c r="BM167" s="99"/>
      <c r="BN167" s="99"/>
      <c r="BO167" s="99"/>
      <c r="BP167" s="99"/>
    </row>
    <row r="168" spans="1:68" ht="15.75" customHeight="1">
      <c r="A168" s="252"/>
      <c r="B168" s="252"/>
      <c r="C168" s="182"/>
      <c r="D168" s="253" t="s">
        <v>420</v>
      </c>
      <c r="E168" s="254">
        <f t="shared" ref="E168:F168" si="726">E169+E176</f>
        <v>84944.8</v>
      </c>
      <c r="F168" s="254">
        <f t="shared" si="726"/>
        <v>36000</v>
      </c>
      <c r="G168" s="222">
        <f t="shared" si="681"/>
        <v>0</v>
      </c>
      <c r="H168" s="222">
        <f t="shared" si="682"/>
        <v>0</v>
      </c>
      <c r="I168" s="254">
        <f t="shared" ref="I168:O168" si="727">I169+I176</f>
        <v>0</v>
      </c>
      <c r="J168" s="254">
        <f t="shared" si="727"/>
        <v>250</v>
      </c>
      <c r="K168" s="254">
        <f t="shared" si="727"/>
        <v>0</v>
      </c>
      <c r="L168" s="254">
        <f t="shared" si="727"/>
        <v>0</v>
      </c>
      <c r="M168" s="254">
        <f t="shared" si="727"/>
        <v>0</v>
      </c>
      <c r="N168" s="254">
        <f t="shared" si="727"/>
        <v>0</v>
      </c>
      <c r="O168" s="254">
        <f t="shared" si="727"/>
        <v>0</v>
      </c>
      <c r="P168" s="254">
        <f t="shared" si="616"/>
        <v>0</v>
      </c>
      <c r="Q168" s="254">
        <f t="shared" si="684"/>
        <v>250</v>
      </c>
      <c r="R168" s="254">
        <f t="shared" si="690"/>
        <v>0</v>
      </c>
      <c r="S168" s="254">
        <f t="shared" ref="S168:U168" si="728">S169+S176</f>
        <v>0</v>
      </c>
      <c r="T168" s="254">
        <f t="shared" si="728"/>
        <v>0</v>
      </c>
      <c r="U168" s="254">
        <f t="shared" si="728"/>
        <v>0</v>
      </c>
      <c r="V168" s="255" t="e">
        <f t="shared" ref="V168:W168" si="729">M168/I168</f>
        <v>#DIV/0!</v>
      </c>
      <c r="W168" s="255">
        <f t="shared" si="729"/>
        <v>0</v>
      </c>
      <c r="X168" s="255" t="e">
        <f t="shared" si="687"/>
        <v>#DIV/0!</v>
      </c>
      <c r="Y168" s="254">
        <f t="shared" ref="Y168:BK168" si="730">Y169+Y176</f>
        <v>0</v>
      </c>
      <c r="Z168" s="254">
        <f t="shared" si="730"/>
        <v>250</v>
      </c>
      <c r="AA168" s="254">
        <f t="shared" si="730"/>
        <v>0</v>
      </c>
      <c r="AB168" s="254">
        <f t="shared" si="730"/>
        <v>0</v>
      </c>
      <c r="AC168" s="254">
        <f t="shared" si="730"/>
        <v>0</v>
      </c>
      <c r="AD168" s="254">
        <f t="shared" si="730"/>
        <v>0</v>
      </c>
      <c r="AE168" s="254">
        <f t="shared" si="730"/>
        <v>0</v>
      </c>
      <c r="AF168" s="254">
        <f t="shared" si="730"/>
        <v>0</v>
      </c>
      <c r="AG168" s="254">
        <f t="shared" si="730"/>
        <v>0</v>
      </c>
      <c r="AH168" s="254">
        <f t="shared" si="730"/>
        <v>0</v>
      </c>
      <c r="AI168" s="254">
        <f t="shared" si="730"/>
        <v>0</v>
      </c>
      <c r="AJ168" s="254">
        <f t="shared" si="730"/>
        <v>0</v>
      </c>
      <c r="AK168" s="254">
        <f t="shared" si="730"/>
        <v>0</v>
      </c>
      <c r="AL168" s="254">
        <f t="shared" si="730"/>
        <v>0</v>
      </c>
      <c r="AM168" s="254">
        <f t="shared" si="730"/>
        <v>0</v>
      </c>
      <c r="AN168" s="254">
        <f t="shared" si="730"/>
        <v>0</v>
      </c>
      <c r="AO168" s="254">
        <f t="shared" si="730"/>
        <v>0</v>
      </c>
      <c r="AP168" s="254">
        <f t="shared" si="730"/>
        <v>0</v>
      </c>
      <c r="AQ168" s="254">
        <f t="shared" si="730"/>
        <v>0</v>
      </c>
      <c r="AR168" s="254">
        <f t="shared" si="730"/>
        <v>0</v>
      </c>
      <c r="AS168" s="254">
        <f t="shared" si="730"/>
        <v>0</v>
      </c>
      <c r="AT168" s="254">
        <f t="shared" si="730"/>
        <v>0</v>
      </c>
      <c r="AU168" s="254">
        <f t="shared" si="730"/>
        <v>0</v>
      </c>
      <c r="AV168" s="254">
        <f t="shared" si="730"/>
        <v>0</v>
      </c>
      <c r="AW168" s="254">
        <f t="shared" si="730"/>
        <v>0</v>
      </c>
      <c r="AX168" s="254">
        <f t="shared" si="730"/>
        <v>0</v>
      </c>
      <c r="AY168" s="254">
        <f t="shared" si="730"/>
        <v>0</v>
      </c>
      <c r="AZ168" s="254">
        <f t="shared" si="730"/>
        <v>0</v>
      </c>
      <c r="BA168" s="254">
        <f t="shared" si="730"/>
        <v>0</v>
      </c>
      <c r="BB168" s="254">
        <f t="shared" si="730"/>
        <v>0</v>
      </c>
      <c r="BC168" s="254">
        <f t="shared" si="730"/>
        <v>0</v>
      </c>
      <c r="BD168" s="254">
        <f t="shared" si="730"/>
        <v>0</v>
      </c>
      <c r="BE168" s="254">
        <f t="shared" si="730"/>
        <v>0</v>
      </c>
      <c r="BF168" s="254">
        <f t="shared" si="730"/>
        <v>0</v>
      </c>
      <c r="BG168" s="254">
        <f t="shared" si="730"/>
        <v>0</v>
      </c>
      <c r="BH168" s="254">
        <f t="shared" si="730"/>
        <v>0</v>
      </c>
      <c r="BI168" s="254">
        <f t="shared" si="730"/>
        <v>0</v>
      </c>
      <c r="BJ168" s="254">
        <f t="shared" si="730"/>
        <v>0</v>
      </c>
      <c r="BK168" s="254">
        <f t="shared" si="730"/>
        <v>0</v>
      </c>
      <c r="BL168" s="156"/>
      <c r="BM168" s="157"/>
      <c r="BN168" s="157"/>
      <c r="BO168" s="157"/>
      <c r="BP168" s="157"/>
    </row>
    <row r="169" spans="1:68" ht="15.75" customHeight="1">
      <c r="A169" s="239"/>
      <c r="B169" s="239"/>
      <c r="C169" s="228"/>
      <c r="D169" s="229" t="s">
        <v>421</v>
      </c>
      <c r="E169" s="230">
        <f>SUM(E170:E175)</f>
        <v>84944.8</v>
      </c>
      <c r="F169" s="230">
        <f>SUM(F170:F174)</f>
        <v>0</v>
      </c>
      <c r="G169" s="187">
        <f t="shared" si="681"/>
        <v>0</v>
      </c>
      <c r="H169" s="187">
        <f t="shared" si="682"/>
        <v>0</v>
      </c>
      <c r="I169" s="230">
        <f t="shared" ref="I169:K169" si="731">SUM(I170:I175)</f>
        <v>0</v>
      </c>
      <c r="J169" s="230">
        <f t="shared" si="731"/>
        <v>250</v>
      </c>
      <c r="K169" s="230">
        <f t="shared" si="731"/>
        <v>0</v>
      </c>
      <c r="L169" s="230">
        <f t="shared" ref="L169:O169" si="732">SUM(L170:L174)</f>
        <v>0</v>
      </c>
      <c r="M169" s="230">
        <f t="shared" si="732"/>
        <v>0</v>
      </c>
      <c r="N169" s="230">
        <f t="shared" si="732"/>
        <v>0</v>
      </c>
      <c r="O169" s="230">
        <f t="shared" si="732"/>
        <v>0</v>
      </c>
      <c r="P169" s="231">
        <f t="shared" si="616"/>
        <v>0</v>
      </c>
      <c r="Q169" s="231">
        <f t="shared" si="684"/>
        <v>250</v>
      </c>
      <c r="R169" s="231">
        <f t="shared" si="690"/>
        <v>0</v>
      </c>
      <c r="S169" s="230">
        <f t="shared" ref="S169:T169" si="733">SUM(S170:S175)</f>
        <v>0</v>
      </c>
      <c r="T169" s="230">
        <f t="shared" si="733"/>
        <v>0</v>
      </c>
      <c r="U169" s="230">
        <f>SUM(U170:U174)</f>
        <v>0</v>
      </c>
      <c r="V169" s="258" t="e">
        <f t="shared" ref="V169:W169" si="734">M169/I169</f>
        <v>#DIV/0!</v>
      </c>
      <c r="W169" s="258">
        <f t="shared" si="734"/>
        <v>0</v>
      </c>
      <c r="X169" s="258" t="e">
        <f t="shared" si="687"/>
        <v>#DIV/0!</v>
      </c>
      <c r="Y169" s="230">
        <f>SUM(Y170:Y174)</f>
        <v>0</v>
      </c>
      <c r="Z169" s="230">
        <f>SUM(Z170:Z175)</f>
        <v>250</v>
      </c>
      <c r="AA169" s="230">
        <f t="shared" ref="AA169:AE169" si="735">SUM(AA170:AA174)</f>
        <v>0</v>
      </c>
      <c r="AB169" s="230">
        <f t="shared" si="735"/>
        <v>0</v>
      </c>
      <c r="AC169" s="230">
        <f t="shared" si="735"/>
        <v>0</v>
      </c>
      <c r="AD169" s="230">
        <f t="shared" si="735"/>
        <v>0</v>
      </c>
      <c r="AE169" s="230">
        <f t="shared" si="735"/>
        <v>0</v>
      </c>
      <c r="AF169" s="230">
        <f>SUM(AF170:AF175)</f>
        <v>0</v>
      </c>
      <c r="AG169" s="230">
        <f t="shared" ref="AG169:BK169" si="736">SUM(AG170:AG174)</f>
        <v>0</v>
      </c>
      <c r="AH169" s="230">
        <f t="shared" si="736"/>
        <v>0</v>
      </c>
      <c r="AI169" s="230">
        <f t="shared" si="736"/>
        <v>0</v>
      </c>
      <c r="AJ169" s="230">
        <f t="shared" si="736"/>
        <v>0</v>
      </c>
      <c r="AK169" s="230">
        <f t="shared" si="736"/>
        <v>0</v>
      </c>
      <c r="AL169" s="230">
        <f t="shared" si="736"/>
        <v>0</v>
      </c>
      <c r="AM169" s="230">
        <f t="shared" si="736"/>
        <v>0</v>
      </c>
      <c r="AN169" s="230">
        <f t="shared" si="736"/>
        <v>0</v>
      </c>
      <c r="AO169" s="230">
        <f t="shared" si="736"/>
        <v>0</v>
      </c>
      <c r="AP169" s="230">
        <f t="shared" si="736"/>
        <v>0</v>
      </c>
      <c r="AQ169" s="230">
        <f t="shared" si="736"/>
        <v>0</v>
      </c>
      <c r="AR169" s="230">
        <f t="shared" si="736"/>
        <v>0</v>
      </c>
      <c r="AS169" s="230">
        <f t="shared" si="736"/>
        <v>0</v>
      </c>
      <c r="AT169" s="230">
        <f t="shared" si="736"/>
        <v>0</v>
      </c>
      <c r="AU169" s="230">
        <f t="shared" si="736"/>
        <v>0</v>
      </c>
      <c r="AV169" s="230">
        <f t="shared" si="736"/>
        <v>0</v>
      </c>
      <c r="AW169" s="230">
        <f t="shared" si="736"/>
        <v>0</v>
      </c>
      <c r="AX169" s="230">
        <f t="shared" si="736"/>
        <v>0</v>
      </c>
      <c r="AY169" s="230">
        <f t="shared" si="736"/>
        <v>0</v>
      </c>
      <c r="AZ169" s="230">
        <f t="shared" si="736"/>
        <v>0</v>
      </c>
      <c r="BA169" s="230">
        <f t="shared" si="736"/>
        <v>0</v>
      </c>
      <c r="BB169" s="230">
        <f t="shared" si="736"/>
        <v>0</v>
      </c>
      <c r="BC169" s="230">
        <f t="shared" si="736"/>
        <v>0</v>
      </c>
      <c r="BD169" s="230">
        <f t="shared" si="736"/>
        <v>0</v>
      </c>
      <c r="BE169" s="230">
        <f t="shared" si="736"/>
        <v>0</v>
      </c>
      <c r="BF169" s="230">
        <f t="shared" si="736"/>
        <v>0</v>
      </c>
      <c r="BG169" s="230">
        <f t="shared" si="736"/>
        <v>0</v>
      </c>
      <c r="BH169" s="230">
        <f t="shared" si="736"/>
        <v>0</v>
      </c>
      <c r="BI169" s="230">
        <f t="shared" si="736"/>
        <v>0</v>
      </c>
      <c r="BJ169" s="230">
        <f t="shared" si="736"/>
        <v>0</v>
      </c>
      <c r="BK169" s="230">
        <f t="shared" si="736"/>
        <v>0</v>
      </c>
      <c r="BL169" s="232"/>
      <c r="BM169" s="233"/>
      <c r="BN169" s="233"/>
      <c r="BO169" s="233"/>
      <c r="BP169" s="233"/>
    </row>
    <row r="170" spans="1:68" ht="15.75" customHeight="1">
      <c r="A170" s="88"/>
      <c r="B170" s="88"/>
      <c r="C170" s="100" t="s">
        <v>359</v>
      </c>
      <c r="D170" s="90" t="s">
        <v>422</v>
      </c>
      <c r="E170" s="165">
        <v>14944.8</v>
      </c>
      <c r="F170" s="165"/>
      <c r="G170" s="93">
        <f t="shared" si="681"/>
        <v>0</v>
      </c>
      <c r="H170" s="93">
        <f t="shared" si="682"/>
        <v>0</v>
      </c>
      <c r="I170" s="94"/>
      <c r="J170" s="94"/>
      <c r="K170" s="94"/>
      <c r="L170" s="262"/>
      <c r="M170" s="96"/>
      <c r="N170" s="96"/>
      <c r="O170" s="96"/>
      <c r="P170" s="81"/>
      <c r="Q170" s="81"/>
      <c r="R170" s="81"/>
      <c r="S170" s="96"/>
      <c r="T170" s="96"/>
      <c r="U170" s="96"/>
      <c r="V170" s="97"/>
      <c r="W170" s="97"/>
      <c r="X170" s="97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8"/>
      <c r="BM170" s="99"/>
      <c r="BN170" s="99"/>
      <c r="BO170" s="99"/>
      <c r="BP170" s="99"/>
    </row>
    <row r="171" spans="1:68" ht="15.75" customHeight="1">
      <c r="A171" s="88"/>
      <c r="B171" s="88"/>
      <c r="C171" s="89" t="s">
        <v>357</v>
      </c>
      <c r="D171" s="90" t="s">
        <v>423</v>
      </c>
      <c r="E171" s="165">
        <v>20000</v>
      </c>
      <c r="F171" s="165"/>
      <c r="G171" s="93">
        <f t="shared" si="681"/>
        <v>0</v>
      </c>
      <c r="H171" s="93">
        <f t="shared" si="682"/>
        <v>0</v>
      </c>
      <c r="I171" s="94">
        <v>0</v>
      </c>
      <c r="J171" s="94"/>
      <c r="K171" s="94"/>
      <c r="L171" s="262"/>
      <c r="M171" s="96"/>
      <c r="N171" s="96"/>
      <c r="O171" s="96"/>
      <c r="P171" s="81"/>
      <c r="Q171" s="81"/>
      <c r="R171" s="81"/>
      <c r="S171" s="96"/>
      <c r="T171" s="96"/>
      <c r="U171" s="96"/>
      <c r="V171" s="97"/>
      <c r="W171" s="97"/>
      <c r="X171" s="97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8"/>
      <c r="BM171" s="99"/>
      <c r="BN171" s="99"/>
      <c r="BO171" s="99"/>
      <c r="BP171" s="99"/>
    </row>
    <row r="172" spans="1:68" ht="15.75" customHeight="1">
      <c r="A172" s="88"/>
      <c r="B172" s="88"/>
      <c r="C172" s="89" t="s">
        <v>200</v>
      </c>
      <c r="D172" s="90" t="s">
        <v>201</v>
      </c>
      <c r="E172" s="165">
        <v>0</v>
      </c>
      <c r="F172" s="165"/>
      <c r="G172" s="93" t="e">
        <f t="shared" si="681"/>
        <v>#DIV/0!</v>
      </c>
      <c r="H172" s="93" t="e">
        <f t="shared" si="682"/>
        <v>#DIV/0!</v>
      </c>
      <c r="I172" s="94"/>
      <c r="J172" s="94"/>
      <c r="K172" s="94"/>
      <c r="L172" s="201"/>
      <c r="M172" s="96">
        <f t="shared" ref="M172:O172" si="737">Y172+AB172+AE172+AH172+AK172+AN172+AQ172+AT172+AW172+AZ172+BC172+BF172</f>
        <v>0</v>
      </c>
      <c r="N172" s="96">
        <f t="shared" si="737"/>
        <v>0</v>
      </c>
      <c r="O172" s="96">
        <f t="shared" si="737"/>
        <v>0</v>
      </c>
      <c r="P172" s="96">
        <f t="shared" ref="P172:R172" si="738">IF(BI172=0,SUM(Y172+AB172+AE172+AH172+AK172+AN172+AQ172+AT172+AW172+AZ172+BC172+BF172),BI172)</f>
        <v>0</v>
      </c>
      <c r="Q172" s="96">
        <f t="shared" si="738"/>
        <v>0</v>
      </c>
      <c r="R172" s="96">
        <f t="shared" si="738"/>
        <v>0</v>
      </c>
      <c r="S172" s="96">
        <f t="shared" ref="S172:T172" si="739">I172-M172</f>
        <v>0</v>
      </c>
      <c r="T172" s="96">
        <f t="shared" si="739"/>
        <v>0</v>
      </c>
      <c r="U172" s="96">
        <f t="shared" ref="U172:U175" si="740">L172-O172</f>
        <v>0</v>
      </c>
      <c r="V172" s="97" t="e">
        <f t="shared" ref="V172:W172" si="741">M172/I172</f>
        <v>#DIV/0!</v>
      </c>
      <c r="W172" s="97" t="e">
        <f t="shared" si="741"/>
        <v>#DIV/0!</v>
      </c>
      <c r="X172" s="97" t="e">
        <f t="shared" ref="X172:X187" si="742">O172/L172</f>
        <v>#DIV/0!</v>
      </c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102">
        <v>0</v>
      </c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8"/>
      <c r="BM172" s="99"/>
      <c r="BN172" s="99"/>
      <c r="BO172" s="99"/>
      <c r="BP172" s="99"/>
    </row>
    <row r="173" spans="1:68" ht="15.75" customHeight="1">
      <c r="A173" s="88"/>
      <c r="B173" s="88"/>
      <c r="C173" s="100" t="s">
        <v>424</v>
      </c>
      <c r="D173" s="90" t="s">
        <v>425</v>
      </c>
      <c r="E173" s="165">
        <v>44000</v>
      </c>
      <c r="F173" s="165"/>
      <c r="G173" s="93">
        <f t="shared" si="681"/>
        <v>0</v>
      </c>
      <c r="H173" s="93">
        <f t="shared" si="682"/>
        <v>0</v>
      </c>
      <c r="I173" s="138">
        <v>0</v>
      </c>
      <c r="J173" s="94"/>
      <c r="K173" s="94"/>
      <c r="L173" s="201"/>
      <c r="M173" s="96">
        <f t="shared" ref="M173:O173" si="743">Y173+AB173+AE173+AH173+AK173+AN173+AQ173+AT173+AW173+AZ173+BC173+BF173</f>
        <v>0</v>
      </c>
      <c r="N173" s="96">
        <f t="shared" si="743"/>
        <v>0</v>
      </c>
      <c r="O173" s="96">
        <f t="shared" si="743"/>
        <v>0</v>
      </c>
      <c r="P173" s="96">
        <f t="shared" ref="P173:R173" si="744">IF(BI173=0,SUM(Y173+AB173+AE173+AH173+AK173+AN173+AQ173+AT173+AW173+AZ173+BC173+BF173),BI173)</f>
        <v>0</v>
      </c>
      <c r="Q173" s="96">
        <f t="shared" si="744"/>
        <v>0</v>
      </c>
      <c r="R173" s="96">
        <f t="shared" si="744"/>
        <v>0</v>
      </c>
      <c r="S173" s="137">
        <f t="shared" ref="S173:T173" si="745">I173-M173</f>
        <v>0</v>
      </c>
      <c r="T173" s="96">
        <f t="shared" si="745"/>
        <v>0</v>
      </c>
      <c r="U173" s="96">
        <f t="shared" si="740"/>
        <v>0</v>
      </c>
      <c r="V173" s="97" t="e">
        <f t="shared" ref="V173:W173" si="746">M173/I173</f>
        <v>#DIV/0!</v>
      </c>
      <c r="W173" s="97" t="e">
        <f t="shared" si="746"/>
        <v>#DIV/0!</v>
      </c>
      <c r="X173" s="97" t="e">
        <f t="shared" si="742"/>
        <v>#DIV/0!</v>
      </c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63">
        <v>0</v>
      </c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128"/>
      <c r="BG173" s="95"/>
      <c r="BH173" s="95"/>
      <c r="BI173" s="95"/>
      <c r="BJ173" s="95"/>
      <c r="BK173" s="95"/>
      <c r="BL173" s="98"/>
      <c r="BM173" s="99"/>
      <c r="BN173" s="99"/>
      <c r="BO173" s="99"/>
      <c r="BP173" s="99"/>
    </row>
    <row r="174" spans="1:68" ht="15.75" customHeight="1">
      <c r="A174" s="88"/>
      <c r="B174" s="88"/>
      <c r="C174" s="100" t="s">
        <v>359</v>
      </c>
      <c r="D174" s="90" t="s">
        <v>160</v>
      </c>
      <c r="E174" s="91">
        <v>6000</v>
      </c>
      <c r="F174" s="165"/>
      <c r="G174" s="93">
        <f t="shared" si="681"/>
        <v>0</v>
      </c>
      <c r="H174" s="93">
        <f t="shared" si="682"/>
        <v>0</v>
      </c>
      <c r="I174" s="94">
        <v>0</v>
      </c>
      <c r="J174" s="94"/>
      <c r="K174" s="94"/>
      <c r="L174" s="201"/>
      <c r="M174" s="96">
        <f t="shared" ref="M174:O174" si="747">Y174+AB174+AE174+AH174+AK174+AN174+AQ174+AT174+AW174+AZ174+BC174+BF174</f>
        <v>0</v>
      </c>
      <c r="N174" s="96">
        <f t="shared" si="747"/>
        <v>0</v>
      </c>
      <c r="O174" s="96">
        <f t="shared" si="747"/>
        <v>0</v>
      </c>
      <c r="P174" s="96">
        <f t="shared" ref="P174:R174" si="748">IF(BI174=0,SUM(Y174+AB174+AE174+AH174+AK174+AN174+AQ174+AT174+AW174+AZ174+BC174+BF174),BI174)</f>
        <v>0</v>
      </c>
      <c r="Q174" s="96">
        <f t="shared" si="748"/>
        <v>0</v>
      </c>
      <c r="R174" s="96">
        <f t="shared" si="748"/>
        <v>0</v>
      </c>
      <c r="S174" s="96">
        <f t="shared" ref="S174:T174" si="749">I174-M174</f>
        <v>0</v>
      </c>
      <c r="T174" s="96">
        <f t="shared" si="749"/>
        <v>0</v>
      </c>
      <c r="U174" s="96">
        <f t="shared" si="740"/>
        <v>0</v>
      </c>
      <c r="V174" s="97" t="e">
        <f t="shared" ref="V174:W174" si="750">M174/I174</f>
        <v>#DIV/0!</v>
      </c>
      <c r="W174" s="97" t="e">
        <f t="shared" si="750"/>
        <v>#DIV/0!</v>
      </c>
      <c r="X174" s="97" t="e">
        <f t="shared" si="742"/>
        <v>#DIV/0!</v>
      </c>
      <c r="Y174" s="95"/>
      <c r="Z174" s="95"/>
      <c r="AA174" s="95"/>
      <c r="AB174" s="102">
        <v>0</v>
      </c>
      <c r="AC174" s="95"/>
      <c r="AD174" s="95"/>
      <c r="AE174" s="95"/>
      <c r="AF174" s="95"/>
      <c r="AG174" s="95"/>
      <c r="AH174" s="102">
        <v>0</v>
      </c>
      <c r="AI174" s="95"/>
      <c r="AJ174" s="95"/>
      <c r="AK174" s="102">
        <v>0</v>
      </c>
      <c r="AL174" s="95"/>
      <c r="AM174" s="95"/>
      <c r="AN174" s="102">
        <v>0</v>
      </c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8"/>
      <c r="BM174" s="99"/>
      <c r="BN174" s="99"/>
      <c r="BO174" s="99"/>
      <c r="BP174" s="99"/>
    </row>
    <row r="175" spans="1:68" ht="15.75" customHeight="1">
      <c r="A175" s="88"/>
      <c r="B175" s="205" t="s">
        <v>426</v>
      </c>
      <c r="C175" s="100" t="s">
        <v>323</v>
      </c>
      <c r="D175" s="90" t="s">
        <v>353</v>
      </c>
      <c r="E175" s="91"/>
      <c r="F175" s="165"/>
      <c r="G175" s="93" t="e">
        <f t="shared" si="681"/>
        <v>#DIV/0!</v>
      </c>
      <c r="H175" s="93" t="e">
        <f t="shared" si="682"/>
        <v>#DIV/0!</v>
      </c>
      <c r="I175" s="94"/>
      <c r="J175" s="145">
        <v>250</v>
      </c>
      <c r="K175" s="145"/>
      <c r="L175" s="201"/>
      <c r="M175" s="96">
        <f t="shared" ref="M175:O175" si="751">Y175+AB175+AE175+AH175+AK175+AN175+AQ175+AT175+AW175+AZ175+BC175+BF175</f>
        <v>0</v>
      </c>
      <c r="N175" s="96">
        <f t="shared" si="751"/>
        <v>250</v>
      </c>
      <c r="O175" s="96">
        <f t="shared" si="751"/>
        <v>0</v>
      </c>
      <c r="P175" s="96">
        <f t="shared" ref="P175:R175" si="752">IF(BI175=0,SUM(Y175+AB175+AE175+AH175+AK175+AN175+AQ175+AT175+AW175+AZ175+BC175+BF175),BI175)</f>
        <v>0</v>
      </c>
      <c r="Q175" s="96">
        <f t="shared" si="752"/>
        <v>250</v>
      </c>
      <c r="R175" s="96">
        <f t="shared" si="752"/>
        <v>0</v>
      </c>
      <c r="S175" s="96">
        <f>I175-M175</f>
        <v>0</v>
      </c>
      <c r="T175" s="96">
        <f>J175-N175-K175</f>
        <v>0</v>
      </c>
      <c r="U175" s="96">
        <f t="shared" si="740"/>
        <v>0</v>
      </c>
      <c r="V175" s="97" t="e">
        <f t="shared" ref="V175:W175" si="753">M175/I175</f>
        <v>#DIV/0!</v>
      </c>
      <c r="W175" s="97">
        <f t="shared" si="753"/>
        <v>1</v>
      </c>
      <c r="X175" s="97" t="e">
        <f t="shared" si="742"/>
        <v>#DIV/0!</v>
      </c>
      <c r="Y175" s="95"/>
      <c r="Z175" s="102">
        <v>250</v>
      </c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8"/>
      <c r="BM175" s="99"/>
      <c r="BN175" s="99"/>
      <c r="BO175" s="99"/>
      <c r="BP175" s="99"/>
    </row>
    <row r="176" spans="1:68" ht="15.75" customHeight="1">
      <c r="A176" s="239"/>
      <c r="B176" s="239"/>
      <c r="C176" s="228"/>
      <c r="D176" s="229" t="s">
        <v>427</v>
      </c>
      <c r="E176" s="230">
        <f t="shared" ref="E176:F176" si="754">SUM(E177:E182)</f>
        <v>0</v>
      </c>
      <c r="F176" s="230">
        <f t="shared" si="754"/>
        <v>36000</v>
      </c>
      <c r="G176" s="187" t="e">
        <f t="shared" si="681"/>
        <v>#DIV/0!</v>
      </c>
      <c r="H176" s="187" t="e">
        <f t="shared" si="682"/>
        <v>#DIV/0!</v>
      </c>
      <c r="I176" s="230">
        <f t="shared" ref="I176:O176" si="755">SUM(I177:I182)</f>
        <v>0</v>
      </c>
      <c r="J176" s="230">
        <f t="shared" si="755"/>
        <v>0</v>
      </c>
      <c r="K176" s="230">
        <f t="shared" si="755"/>
        <v>0</v>
      </c>
      <c r="L176" s="230">
        <f t="shared" si="755"/>
        <v>0</v>
      </c>
      <c r="M176" s="230">
        <f t="shared" si="755"/>
        <v>0</v>
      </c>
      <c r="N176" s="230">
        <f t="shared" si="755"/>
        <v>0</v>
      </c>
      <c r="O176" s="230">
        <f t="shared" si="755"/>
        <v>0</v>
      </c>
      <c r="P176" s="257">
        <f t="shared" ref="P176:R176" si="756">IF(BI176=0,SUM(Y176+AB176+AE176+AH176+AK176+AN176+AQ176+AT176+AW176+AZ176+BC176+BF176),BI176)</f>
        <v>0</v>
      </c>
      <c r="Q176" s="257">
        <f t="shared" si="756"/>
        <v>0</v>
      </c>
      <c r="R176" s="257">
        <f t="shared" si="756"/>
        <v>0</v>
      </c>
      <c r="S176" s="230">
        <f t="shared" ref="S176:U176" si="757">SUM(S177:S182)</f>
        <v>0</v>
      </c>
      <c r="T176" s="230">
        <f t="shared" si="757"/>
        <v>0</v>
      </c>
      <c r="U176" s="230">
        <f t="shared" si="757"/>
        <v>0</v>
      </c>
      <c r="V176" s="258" t="e">
        <f t="shared" ref="V176:W176" si="758">M176/I176</f>
        <v>#DIV/0!</v>
      </c>
      <c r="W176" s="258" t="e">
        <f t="shared" si="758"/>
        <v>#DIV/0!</v>
      </c>
      <c r="X176" s="258" t="e">
        <f t="shared" si="742"/>
        <v>#DIV/0!</v>
      </c>
      <c r="Y176" s="230">
        <f t="shared" ref="Y176:BK176" si="759">SUM(Y177:Y182)</f>
        <v>0</v>
      </c>
      <c r="Z176" s="230">
        <f t="shared" si="759"/>
        <v>0</v>
      </c>
      <c r="AA176" s="230">
        <f t="shared" si="759"/>
        <v>0</v>
      </c>
      <c r="AB176" s="230">
        <f t="shared" si="759"/>
        <v>0</v>
      </c>
      <c r="AC176" s="230">
        <f t="shared" si="759"/>
        <v>0</v>
      </c>
      <c r="AD176" s="230">
        <f t="shared" si="759"/>
        <v>0</v>
      </c>
      <c r="AE176" s="230">
        <f t="shared" si="759"/>
        <v>0</v>
      </c>
      <c r="AF176" s="230">
        <f t="shared" si="759"/>
        <v>0</v>
      </c>
      <c r="AG176" s="230">
        <f t="shared" si="759"/>
        <v>0</v>
      </c>
      <c r="AH176" s="230">
        <f t="shared" si="759"/>
        <v>0</v>
      </c>
      <c r="AI176" s="230">
        <f t="shared" si="759"/>
        <v>0</v>
      </c>
      <c r="AJ176" s="230">
        <f t="shared" si="759"/>
        <v>0</v>
      </c>
      <c r="AK176" s="230">
        <f t="shared" si="759"/>
        <v>0</v>
      </c>
      <c r="AL176" s="230">
        <f t="shared" si="759"/>
        <v>0</v>
      </c>
      <c r="AM176" s="230">
        <f t="shared" si="759"/>
        <v>0</v>
      </c>
      <c r="AN176" s="230">
        <f t="shared" si="759"/>
        <v>0</v>
      </c>
      <c r="AO176" s="230">
        <f t="shared" si="759"/>
        <v>0</v>
      </c>
      <c r="AP176" s="230">
        <f t="shared" si="759"/>
        <v>0</v>
      </c>
      <c r="AQ176" s="230">
        <f t="shared" si="759"/>
        <v>0</v>
      </c>
      <c r="AR176" s="230">
        <f t="shared" si="759"/>
        <v>0</v>
      </c>
      <c r="AS176" s="230">
        <f t="shared" si="759"/>
        <v>0</v>
      </c>
      <c r="AT176" s="230">
        <f t="shared" si="759"/>
        <v>0</v>
      </c>
      <c r="AU176" s="230">
        <f t="shared" si="759"/>
        <v>0</v>
      </c>
      <c r="AV176" s="230">
        <f t="shared" si="759"/>
        <v>0</v>
      </c>
      <c r="AW176" s="230">
        <f t="shared" si="759"/>
        <v>0</v>
      </c>
      <c r="AX176" s="230">
        <f t="shared" si="759"/>
        <v>0</v>
      </c>
      <c r="AY176" s="230">
        <f t="shared" si="759"/>
        <v>0</v>
      </c>
      <c r="AZ176" s="230">
        <f t="shared" si="759"/>
        <v>0</v>
      </c>
      <c r="BA176" s="230">
        <f t="shared" si="759"/>
        <v>0</v>
      </c>
      <c r="BB176" s="230">
        <f t="shared" si="759"/>
        <v>0</v>
      </c>
      <c r="BC176" s="230">
        <f t="shared" si="759"/>
        <v>0</v>
      </c>
      <c r="BD176" s="230">
        <f t="shared" si="759"/>
        <v>0</v>
      </c>
      <c r="BE176" s="230">
        <f t="shared" si="759"/>
        <v>0</v>
      </c>
      <c r="BF176" s="230">
        <f t="shared" si="759"/>
        <v>0</v>
      </c>
      <c r="BG176" s="230">
        <f t="shared" si="759"/>
        <v>0</v>
      </c>
      <c r="BH176" s="230">
        <f t="shared" si="759"/>
        <v>0</v>
      </c>
      <c r="BI176" s="230">
        <f t="shared" si="759"/>
        <v>0</v>
      </c>
      <c r="BJ176" s="230">
        <f t="shared" si="759"/>
        <v>0</v>
      </c>
      <c r="BK176" s="230">
        <f t="shared" si="759"/>
        <v>0</v>
      </c>
      <c r="BL176" s="232"/>
      <c r="BM176" s="233"/>
      <c r="BN176" s="233"/>
      <c r="BO176" s="233"/>
      <c r="BP176" s="233"/>
    </row>
    <row r="177" spans="1:68" ht="15.75" customHeight="1">
      <c r="A177" s="88"/>
      <c r="B177" s="135"/>
      <c r="C177" s="89" t="s">
        <v>165</v>
      </c>
      <c r="D177" s="143" t="s">
        <v>428</v>
      </c>
      <c r="E177" s="165"/>
      <c r="F177" s="165"/>
      <c r="G177" s="93" t="e">
        <f t="shared" si="681"/>
        <v>#DIV/0!</v>
      </c>
      <c r="H177" s="93" t="e">
        <f t="shared" si="682"/>
        <v>#DIV/0!</v>
      </c>
      <c r="I177" s="94"/>
      <c r="J177" s="145">
        <v>0</v>
      </c>
      <c r="K177" s="145"/>
      <c r="L177" s="201"/>
      <c r="M177" s="96">
        <f t="shared" ref="M177:O177" si="760">Y177+AB177+AE177+AH177+AK177+AN177+AQ177+AT177+AW177+AZ177+BC177+BF177</f>
        <v>0</v>
      </c>
      <c r="N177" s="96">
        <f t="shared" si="760"/>
        <v>0</v>
      </c>
      <c r="O177" s="96">
        <f t="shared" si="760"/>
        <v>0</v>
      </c>
      <c r="P177" s="96">
        <f t="shared" ref="P177:R177" si="761">IF(BI177=0,SUM(Y177+AB177+AE177+AH177+AK177+AN177+AQ177+AT177+AW177+AZ177+BC177+BF177),BI177)</f>
        <v>0</v>
      </c>
      <c r="Q177" s="96">
        <f t="shared" si="761"/>
        <v>0</v>
      </c>
      <c r="R177" s="96">
        <f t="shared" si="761"/>
        <v>0</v>
      </c>
      <c r="S177" s="96">
        <f t="shared" ref="S177:T177" si="762">I177-M177</f>
        <v>0</v>
      </c>
      <c r="T177" s="96">
        <f t="shared" si="762"/>
        <v>0</v>
      </c>
      <c r="U177" s="96">
        <f t="shared" ref="U177:U182" si="763">L177-O177</f>
        <v>0</v>
      </c>
      <c r="V177" s="97" t="e">
        <f t="shared" ref="V177:W177" si="764">M177/I177</f>
        <v>#DIV/0!</v>
      </c>
      <c r="W177" s="97" t="e">
        <f t="shared" si="764"/>
        <v>#DIV/0!</v>
      </c>
      <c r="X177" s="97" t="e">
        <f t="shared" si="742"/>
        <v>#DIV/0!</v>
      </c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102">
        <v>0</v>
      </c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8"/>
      <c r="BM177" s="99"/>
      <c r="BN177" s="99"/>
      <c r="BO177" s="99"/>
      <c r="BP177" s="99"/>
    </row>
    <row r="178" spans="1:68" ht="15.75" customHeight="1">
      <c r="A178" s="88"/>
      <c r="B178" s="88"/>
      <c r="C178" s="89" t="s">
        <v>165</v>
      </c>
      <c r="D178" s="143" t="s">
        <v>429</v>
      </c>
      <c r="E178" s="165"/>
      <c r="F178" s="165"/>
      <c r="G178" s="93" t="e">
        <f t="shared" si="681"/>
        <v>#DIV/0!</v>
      </c>
      <c r="H178" s="93" t="e">
        <f t="shared" si="682"/>
        <v>#DIV/0!</v>
      </c>
      <c r="I178" s="94"/>
      <c r="J178" s="94"/>
      <c r="K178" s="94"/>
      <c r="L178" s="201"/>
      <c r="M178" s="96">
        <f t="shared" ref="M178:O178" si="765">Y178+AB178+AE178+AH178+AK178+AN178+AQ178+AT178+AW178+AZ178+BC178+BF178</f>
        <v>0</v>
      </c>
      <c r="N178" s="96">
        <f t="shared" si="765"/>
        <v>0</v>
      </c>
      <c r="O178" s="96">
        <f t="shared" si="765"/>
        <v>0</v>
      </c>
      <c r="P178" s="96">
        <f t="shared" ref="P178:R178" si="766">IF(BI178=0,SUM(Y178+AB178+AE178+AH178+AK178+AN178+AQ178+AT178+AW178+AZ178+BC178+BF178),BI178)</f>
        <v>0</v>
      </c>
      <c r="Q178" s="96">
        <f t="shared" si="766"/>
        <v>0</v>
      </c>
      <c r="R178" s="96">
        <f t="shared" si="766"/>
        <v>0</v>
      </c>
      <c r="S178" s="96">
        <f t="shared" ref="S178:T178" si="767">I178-M178</f>
        <v>0</v>
      </c>
      <c r="T178" s="96">
        <f t="shared" si="767"/>
        <v>0</v>
      </c>
      <c r="U178" s="96">
        <f t="shared" si="763"/>
        <v>0</v>
      </c>
      <c r="V178" s="97" t="e">
        <f t="shared" ref="V178:W178" si="768">M178/I178</f>
        <v>#DIV/0!</v>
      </c>
      <c r="W178" s="97" t="e">
        <f t="shared" si="768"/>
        <v>#DIV/0!</v>
      </c>
      <c r="X178" s="97" t="e">
        <f t="shared" si="742"/>
        <v>#DIV/0!</v>
      </c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8"/>
      <c r="BM178" s="99"/>
      <c r="BN178" s="99"/>
      <c r="BO178" s="99"/>
      <c r="BP178" s="99"/>
    </row>
    <row r="179" spans="1:68" ht="15.75" customHeight="1">
      <c r="A179" s="88"/>
      <c r="B179" s="88"/>
      <c r="C179" s="100" t="s">
        <v>275</v>
      </c>
      <c r="D179" s="264" t="s">
        <v>430</v>
      </c>
      <c r="E179" s="165"/>
      <c r="F179" s="194">
        <v>1000</v>
      </c>
      <c r="G179" s="93"/>
      <c r="H179" s="93"/>
      <c r="I179" s="94"/>
      <c r="J179" s="94"/>
      <c r="K179" s="94"/>
      <c r="L179" s="201"/>
      <c r="M179" s="96">
        <f t="shared" ref="M179:O179" si="769">Y179+AB179+AE179+AH179+AK179+AN179+AQ179+AT179+AW179+AZ179+BC179+BF179</f>
        <v>0</v>
      </c>
      <c r="N179" s="96">
        <f t="shared" si="769"/>
        <v>0</v>
      </c>
      <c r="O179" s="96">
        <f t="shared" si="769"/>
        <v>0</v>
      </c>
      <c r="P179" s="96">
        <f t="shared" ref="P179:R179" si="770">IF(BI179=0,SUM(Y179+AB179+AE179+AH179+AK179+AN179+AQ179+AT179+AW179+AZ179+BC179+BF179),BI179)</f>
        <v>0</v>
      </c>
      <c r="Q179" s="96">
        <f t="shared" si="770"/>
        <v>0</v>
      </c>
      <c r="R179" s="96">
        <f t="shared" si="770"/>
        <v>0</v>
      </c>
      <c r="S179" s="96">
        <f t="shared" ref="S179:T179" si="771">I179-M179</f>
        <v>0</v>
      </c>
      <c r="T179" s="96">
        <f t="shared" si="771"/>
        <v>0</v>
      </c>
      <c r="U179" s="96">
        <f t="shared" si="763"/>
        <v>0</v>
      </c>
      <c r="V179" s="97" t="e">
        <f t="shared" ref="V179:W179" si="772">M179/I179</f>
        <v>#DIV/0!</v>
      </c>
      <c r="W179" s="97" t="e">
        <f t="shared" si="772"/>
        <v>#DIV/0!</v>
      </c>
      <c r="X179" s="97" t="e">
        <f t="shared" si="742"/>
        <v>#DIV/0!</v>
      </c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8"/>
      <c r="BM179" s="99"/>
      <c r="BN179" s="99"/>
      <c r="BO179" s="99"/>
      <c r="BP179" s="99"/>
    </row>
    <row r="180" spans="1:68" ht="15.75" customHeight="1">
      <c r="A180" s="88"/>
      <c r="B180" s="88"/>
      <c r="C180" s="100" t="s">
        <v>431</v>
      </c>
      <c r="D180" s="264" t="s">
        <v>430</v>
      </c>
      <c r="E180" s="165"/>
      <c r="F180" s="194">
        <v>18000</v>
      </c>
      <c r="G180" s="93"/>
      <c r="H180" s="93"/>
      <c r="I180" s="94"/>
      <c r="J180" s="94"/>
      <c r="K180" s="94"/>
      <c r="L180" s="201"/>
      <c r="M180" s="96">
        <f t="shared" ref="M180:O180" si="773">Y180+AB180+AE180+AH180+AK180+AN180+AQ180+AT180+AW180+AZ180+BC180+BF180</f>
        <v>0</v>
      </c>
      <c r="N180" s="96">
        <f t="shared" si="773"/>
        <v>0</v>
      </c>
      <c r="O180" s="96">
        <f t="shared" si="773"/>
        <v>0</v>
      </c>
      <c r="P180" s="96">
        <f t="shared" ref="P180:R180" si="774">IF(BI180=0,SUM(Y180+AB180+AE180+AH180+AK180+AN180+AQ180+AT180+AW180+AZ180+BC180+BF180),BI180)</f>
        <v>0</v>
      </c>
      <c r="Q180" s="96">
        <f t="shared" si="774"/>
        <v>0</v>
      </c>
      <c r="R180" s="96">
        <f t="shared" si="774"/>
        <v>0</v>
      </c>
      <c r="S180" s="96">
        <f t="shared" ref="S180:T180" si="775">I180-M180</f>
        <v>0</v>
      </c>
      <c r="T180" s="96">
        <f t="shared" si="775"/>
        <v>0</v>
      </c>
      <c r="U180" s="96">
        <f t="shared" si="763"/>
        <v>0</v>
      </c>
      <c r="V180" s="97" t="e">
        <f t="shared" ref="V180:W180" si="776">M180/I180</f>
        <v>#DIV/0!</v>
      </c>
      <c r="W180" s="97" t="e">
        <f t="shared" si="776"/>
        <v>#DIV/0!</v>
      </c>
      <c r="X180" s="97" t="e">
        <f t="shared" si="742"/>
        <v>#DIV/0!</v>
      </c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8"/>
      <c r="BM180" s="99"/>
      <c r="BN180" s="99"/>
      <c r="BO180" s="99"/>
      <c r="BP180" s="99"/>
    </row>
    <row r="181" spans="1:68" ht="15.75" customHeight="1">
      <c r="A181" s="88"/>
      <c r="B181" s="88"/>
      <c r="C181" s="100" t="s">
        <v>255</v>
      </c>
      <c r="D181" s="264" t="s">
        <v>430</v>
      </c>
      <c r="E181" s="165"/>
      <c r="F181" s="194">
        <v>17000</v>
      </c>
      <c r="G181" s="93"/>
      <c r="H181" s="93"/>
      <c r="I181" s="94"/>
      <c r="J181" s="94"/>
      <c r="K181" s="94"/>
      <c r="L181" s="201"/>
      <c r="M181" s="96">
        <f t="shared" ref="M181:O181" si="777">Y181+AB181+AE181+AH181+AK181+AN181+AQ181+AT181+AW181+AZ181+BC181+BF181</f>
        <v>0</v>
      </c>
      <c r="N181" s="96">
        <f t="shared" si="777"/>
        <v>0</v>
      </c>
      <c r="O181" s="96">
        <f t="shared" si="777"/>
        <v>0</v>
      </c>
      <c r="P181" s="96">
        <f t="shared" ref="P181:R181" si="778">IF(BI181=0,SUM(Y181+AB181+AE181+AH181+AK181+AN181+AQ181+AT181+AW181+AZ181+BC181+BF181),BI181)</f>
        <v>0</v>
      </c>
      <c r="Q181" s="96">
        <f t="shared" si="778"/>
        <v>0</v>
      </c>
      <c r="R181" s="96">
        <f t="shared" si="778"/>
        <v>0</v>
      </c>
      <c r="S181" s="96">
        <f t="shared" ref="S181:T181" si="779">I181-M181</f>
        <v>0</v>
      </c>
      <c r="T181" s="96">
        <f t="shared" si="779"/>
        <v>0</v>
      </c>
      <c r="U181" s="96">
        <f t="shared" si="763"/>
        <v>0</v>
      </c>
      <c r="V181" s="97" t="e">
        <f t="shared" ref="V181:W181" si="780">M181/I181</f>
        <v>#DIV/0!</v>
      </c>
      <c r="W181" s="97" t="e">
        <f t="shared" si="780"/>
        <v>#DIV/0!</v>
      </c>
      <c r="X181" s="97" t="e">
        <f t="shared" si="742"/>
        <v>#DIV/0!</v>
      </c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8"/>
      <c r="BM181" s="99"/>
      <c r="BN181" s="99"/>
      <c r="BO181" s="99"/>
      <c r="BP181" s="99"/>
    </row>
    <row r="182" spans="1:68" ht="15.75" customHeight="1">
      <c r="A182" s="88"/>
      <c r="B182" s="88"/>
      <c r="C182" s="89" t="s">
        <v>298</v>
      </c>
      <c r="D182" s="90" t="s">
        <v>432</v>
      </c>
      <c r="E182" s="165"/>
      <c r="F182" s="165"/>
      <c r="G182" s="93" t="e">
        <f t="shared" ref="G182:G184" si="781">I182/E182</f>
        <v>#DIV/0!</v>
      </c>
      <c r="H182" s="93" t="e">
        <f t="shared" ref="H182:H184" si="782">M182/E182</f>
        <v>#DIV/0!</v>
      </c>
      <c r="I182" s="94"/>
      <c r="J182" s="94"/>
      <c r="K182" s="94"/>
      <c r="L182" s="265"/>
      <c r="M182" s="96">
        <f t="shared" ref="M182:O182" si="783">Y182+AB182+AE182+AH182+AK182+AN182+AQ182+AT182+AW182+AZ182+BC182+BF182</f>
        <v>0</v>
      </c>
      <c r="N182" s="96">
        <f t="shared" si="783"/>
        <v>0</v>
      </c>
      <c r="O182" s="96">
        <f t="shared" si="783"/>
        <v>0</v>
      </c>
      <c r="P182" s="96">
        <f t="shared" ref="P182:R182" si="784">IF(BI182=0,SUM(Y182+AB182+AE182+AH182+AK182+AN182+AQ182+AT182+AW182+AZ182+BC182+BF182),BI182)</f>
        <v>0</v>
      </c>
      <c r="Q182" s="96">
        <f t="shared" si="784"/>
        <v>0</v>
      </c>
      <c r="R182" s="96">
        <f t="shared" si="784"/>
        <v>0</v>
      </c>
      <c r="S182" s="96">
        <f t="shared" ref="S182:T182" si="785">I182-M182</f>
        <v>0</v>
      </c>
      <c r="T182" s="96">
        <f t="shared" si="785"/>
        <v>0</v>
      </c>
      <c r="U182" s="96">
        <f t="shared" si="763"/>
        <v>0</v>
      </c>
      <c r="V182" s="97" t="e">
        <f t="shared" ref="V182:W182" si="786">M182/I182</f>
        <v>#DIV/0!</v>
      </c>
      <c r="W182" s="97" t="e">
        <f t="shared" si="786"/>
        <v>#DIV/0!</v>
      </c>
      <c r="X182" s="97" t="e">
        <f t="shared" si="742"/>
        <v>#DIV/0!</v>
      </c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102">
        <v>0</v>
      </c>
      <c r="BC182" s="95"/>
      <c r="BD182" s="95"/>
      <c r="BE182" s="95"/>
      <c r="BF182" s="95"/>
      <c r="BG182" s="95"/>
      <c r="BH182" s="95"/>
      <c r="BI182" s="95"/>
      <c r="BJ182" s="95"/>
      <c r="BK182" s="95"/>
      <c r="BL182" s="98"/>
      <c r="BM182" s="99"/>
      <c r="BN182" s="99"/>
      <c r="BO182" s="99"/>
      <c r="BP182" s="99"/>
    </row>
    <row r="183" spans="1:68" ht="15.75" customHeight="1">
      <c r="A183" s="266"/>
      <c r="B183" s="266"/>
      <c r="C183" s="267"/>
      <c r="D183" s="268" t="s">
        <v>433</v>
      </c>
      <c r="E183" s="269">
        <f t="shared" ref="E183:F183" si="787">SUM(E184:E187)</f>
        <v>0</v>
      </c>
      <c r="F183" s="269">
        <f t="shared" si="787"/>
        <v>0</v>
      </c>
      <c r="G183" s="222" t="e">
        <f t="shared" si="781"/>
        <v>#DIV/0!</v>
      </c>
      <c r="H183" s="222" t="e">
        <f t="shared" si="782"/>
        <v>#DIV/0!</v>
      </c>
      <c r="I183" s="269">
        <f t="shared" ref="I183:O183" si="788">SUM(I184:I187)</f>
        <v>0</v>
      </c>
      <c r="J183" s="269">
        <f t="shared" si="788"/>
        <v>734.93000000000006</v>
      </c>
      <c r="K183" s="269">
        <f t="shared" si="788"/>
        <v>0</v>
      </c>
      <c r="L183" s="269">
        <f t="shared" si="788"/>
        <v>0</v>
      </c>
      <c r="M183" s="269">
        <f t="shared" si="788"/>
        <v>0</v>
      </c>
      <c r="N183" s="269">
        <f t="shared" si="788"/>
        <v>0</v>
      </c>
      <c r="O183" s="269">
        <f t="shared" si="788"/>
        <v>0</v>
      </c>
      <c r="P183" s="237">
        <f t="shared" ref="P183:R183" si="789">IF(BI183=0,SUM(Y183+AB183+AE183+AH183+AK183+AN183+AQ183+AT183+AW183+AZ183+BC183+BF183),BI183)</f>
        <v>0</v>
      </c>
      <c r="Q183" s="237">
        <f t="shared" si="789"/>
        <v>0</v>
      </c>
      <c r="R183" s="237">
        <f t="shared" si="789"/>
        <v>0</v>
      </c>
      <c r="S183" s="269">
        <f t="shared" ref="S183:U183" si="790">SUM(S184:S187)</f>
        <v>0</v>
      </c>
      <c r="T183" s="269">
        <f t="shared" si="790"/>
        <v>734.93000000000006</v>
      </c>
      <c r="U183" s="269">
        <f t="shared" si="790"/>
        <v>0</v>
      </c>
      <c r="V183" s="270" t="e">
        <f t="shared" ref="V183:W183" si="791">M183/I183</f>
        <v>#DIV/0!</v>
      </c>
      <c r="W183" s="270">
        <f t="shared" si="791"/>
        <v>0</v>
      </c>
      <c r="X183" s="270" t="e">
        <f t="shared" si="742"/>
        <v>#DIV/0!</v>
      </c>
      <c r="Y183" s="269">
        <f t="shared" ref="Y183:BK183" si="792">SUM(Y184:Y187)</f>
        <v>0</v>
      </c>
      <c r="Z183" s="269">
        <f t="shared" si="792"/>
        <v>0</v>
      </c>
      <c r="AA183" s="269">
        <f t="shared" si="792"/>
        <v>0</v>
      </c>
      <c r="AB183" s="269">
        <f t="shared" si="792"/>
        <v>0</v>
      </c>
      <c r="AC183" s="269">
        <f t="shared" si="792"/>
        <v>0</v>
      </c>
      <c r="AD183" s="269">
        <f t="shared" si="792"/>
        <v>0</v>
      </c>
      <c r="AE183" s="269">
        <f t="shared" si="792"/>
        <v>0</v>
      </c>
      <c r="AF183" s="269">
        <f t="shared" si="792"/>
        <v>0</v>
      </c>
      <c r="AG183" s="269">
        <f t="shared" si="792"/>
        <v>0</v>
      </c>
      <c r="AH183" s="269">
        <f t="shared" si="792"/>
        <v>0</v>
      </c>
      <c r="AI183" s="269">
        <f t="shared" si="792"/>
        <v>0</v>
      </c>
      <c r="AJ183" s="269">
        <f t="shared" si="792"/>
        <v>0</v>
      </c>
      <c r="AK183" s="269">
        <f t="shared" si="792"/>
        <v>0</v>
      </c>
      <c r="AL183" s="269">
        <f t="shared" si="792"/>
        <v>0</v>
      </c>
      <c r="AM183" s="269">
        <f t="shared" si="792"/>
        <v>0</v>
      </c>
      <c r="AN183" s="269">
        <f t="shared" si="792"/>
        <v>0</v>
      </c>
      <c r="AO183" s="269">
        <f t="shared" si="792"/>
        <v>0</v>
      </c>
      <c r="AP183" s="269">
        <f t="shared" si="792"/>
        <v>0</v>
      </c>
      <c r="AQ183" s="269">
        <f t="shared" si="792"/>
        <v>0</v>
      </c>
      <c r="AR183" s="269">
        <f t="shared" si="792"/>
        <v>0</v>
      </c>
      <c r="AS183" s="269">
        <f t="shared" si="792"/>
        <v>0</v>
      </c>
      <c r="AT183" s="269">
        <f t="shared" si="792"/>
        <v>0</v>
      </c>
      <c r="AU183" s="269">
        <f t="shared" si="792"/>
        <v>0</v>
      </c>
      <c r="AV183" s="269">
        <f t="shared" si="792"/>
        <v>0</v>
      </c>
      <c r="AW183" s="269">
        <f t="shared" si="792"/>
        <v>0</v>
      </c>
      <c r="AX183" s="269">
        <f t="shared" si="792"/>
        <v>0</v>
      </c>
      <c r="AY183" s="269">
        <f t="shared" si="792"/>
        <v>0</v>
      </c>
      <c r="AZ183" s="269">
        <f t="shared" si="792"/>
        <v>0</v>
      </c>
      <c r="BA183" s="269">
        <f t="shared" si="792"/>
        <v>0</v>
      </c>
      <c r="BB183" s="269">
        <f t="shared" si="792"/>
        <v>0</v>
      </c>
      <c r="BC183" s="269">
        <f t="shared" si="792"/>
        <v>0</v>
      </c>
      <c r="BD183" s="269">
        <f t="shared" si="792"/>
        <v>0</v>
      </c>
      <c r="BE183" s="269">
        <f t="shared" si="792"/>
        <v>0</v>
      </c>
      <c r="BF183" s="269">
        <f t="shared" si="792"/>
        <v>0</v>
      </c>
      <c r="BG183" s="269">
        <f t="shared" si="792"/>
        <v>0</v>
      </c>
      <c r="BH183" s="269">
        <f t="shared" si="792"/>
        <v>0</v>
      </c>
      <c r="BI183" s="269">
        <f t="shared" si="792"/>
        <v>0</v>
      </c>
      <c r="BJ183" s="269">
        <f t="shared" si="792"/>
        <v>0</v>
      </c>
      <c r="BK183" s="269">
        <f t="shared" si="792"/>
        <v>0</v>
      </c>
      <c r="BL183" s="232"/>
      <c r="BM183" s="233"/>
      <c r="BN183" s="233"/>
      <c r="BO183" s="233"/>
      <c r="BP183" s="233"/>
    </row>
    <row r="184" spans="1:68" ht="15.75" customHeight="1">
      <c r="A184" s="88"/>
      <c r="B184" s="135" t="s">
        <v>434</v>
      </c>
      <c r="C184" s="100" t="s">
        <v>435</v>
      </c>
      <c r="D184" s="90" t="s">
        <v>436</v>
      </c>
      <c r="E184" s="165"/>
      <c r="F184" s="165"/>
      <c r="G184" s="93" t="e">
        <f t="shared" si="781"/>
        <v>#DIV/0!</v>
      </c>
      <c r="H184" s="93" t="e">
        <f t="shared" si="782"/>
        <v>#DIV/0!</v>
      </c>
      <c r="I184" s="94"/>
      <c r="J184" s="145">
        <v>376.89</v>
      </c>
      <c r="K184" s="145"/>
      <c r="L184" s="271"/>
      <c r="M184" s="96">
        <f t="shared" ref="M184:O184" si="793">Y184+AB184+AE184+AH184+AK184+AN184+AQ184+AT184+AW184+AZ184+BC184+BF184</f>
        <v>0</v>
      </c>
      <c r="N184" s="96">
        <f t="shared" si="793"/>
        <v>0</v>
      </c>
      <c r="O184" s="96">
        <f t="shared" si="793"/>
        <v>0</v>
      </c>
      <c r="P184" s="96">
        <f t="shared" ref="P184:R184" si="794">IF(BI184=0,SUM(Y184+AB184+AE184+AH184+AK184+AN184+AQ184+AT184+AW184+AZ184+BC184+BF184),BI184)</f>
        <v>0</v>
      </c>
      <c r="Q184" s="96">
        <f t="shared" si="794"/>
        <v>0</v>
      </c>
      <c r="R184" s="96">
        <f t="shared" si="794"/>
        <v>0</v>
      </c>
      <c r="S184" s="96">
        <f t="shared" ref="S184:T184" si="795">I184-M184</f>
        <v>0</v>
      </c>
      <c r="T184" s="96">
        <f t="shared" si="795"/>
        <v>376.89</v>
      </c>
      <c r="U184" s="96">
        <f t="shared" ref="U184:U187" si="796">L184-O184</f>
        <v>0</v>
      </c>
      <c r="V184" s="97" t="e">
        <f t="shared" ref="V184:W184" si="797">M184/I184</f>
        <v>#DIV/0!</v>
      </c>
      <c r="W184" s="97">
        <f t="shared" si="797"/>
        <v>0</v>
      </c>
      <c r="X184" s="97" t="e">
        <f t="shared" si="742"/>
        <v>#DIV/0!</v>
      </c>
      <c r="Y184" s="95"/>
      <c r="Z184" s="95"/>
      <c r="AA184" s="95"/>
      <c r="AB184" s="95"/>
      <c r="AC184" s="102">
        <v>0</v>
      </c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8"/>
      <c r="BM184" s="99"/>
      <c r="BN184" s="99"/>
      <c r="BO184" s="99"/>
      <c r="BP184" s="99"/>
    </row>
    <row r="185" spans="1:68" ht="15.75" customHeight="1">
      <c r="A185" s="88"/>
      <c r="B185" s="272" t="s">
        <v>437</v>
      </c>
      <c r="C185" s="273" t="s">
        <v>438</v>
      </c>
      <c r="D185" s="235" t="s">
        <v>439</v>
      </c>
      <c r="E185" s="165"/>
      <c r="F185" s="165"/>
      <c r="G185" s="93"/>
      <c r="H185" s="93"/>
      <c r="I185" s="94"/>
      <c r="J185" s="274">
        <v>358.04</v>
      </c>
      <c r="K185" s="94"/>
      <c r="L185" s="271"/>
      <c r="M185" s="96">
        <f t="shared" ref="M185:O185" si="798">Y185+AB185+AE185+AH185+AK185+AN185+AQ185+AT185+AW185+AZ185+BC185+BF185</f>
        <v>0</v>
      </c>
      <c r="N185" s="96">
        <f t="shared" si="798"/>
        <v>0</v>
      </c>
      <c r="O185" s="96">
        <f t="shared" si="798"/>
        <v>0</v>
      </c>
      <c r="P185" s="96">
        <f t="shared" ref="P185:R185" si="799">IF(BI185=0,SUM(Y185+AB185+AE185+AH185+AK185+AN185+AQ185+AT185+AW185+AZ185+BC185+BF185),BI185)</f>
        <v>0</v>
      </c>
      <c r="Q185" s="96">
        <f t="shared" si="799"/>
        <v>0</v>
      </c>
      <c r="R185" s="96">
        <f t="shared" si="799"/>
        <v>0</v>
      </c>
      <c r="S185" s="96">
        <f t="shared" ref="S185:T185" si="800">I185-M185</f>
        <v>0</v>
      </c>
      <c r="T185" s="96">
        <f t="shared" si="800"/>
        <v>358.04</v>
      </c>
      <c r="U185" s="96">
        <f t="shared" si="796"/>
        <v>0</v>
      </c>
      <c r="V185" s="97" t="e">
        <f t="shared" ref="V185:W185" si="801">M185/I185</f>
        <v>#DIV/0!</v>
      </c>
      <c r="W185" s="97">
        <f t="shared" si="801"/>
        <v>0</v>
      </c>
      <c r="X185" s="97" t="e">
        <f t="shared" si="742"/>
        <v>#DIV/0!</v>
      </c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8"/>
      <c r="BM185" s="99"/>
      <c r="BN185" s="99"/>
      <c r="BO185" s="99"/>
      <c r="BP185" s="99"/>
    </row>
    <row r="186" spans="1:68" ht="15.75" customHeight="1">
      <c r="A186" s="88"/>
      <c r="B186" s="88"/>
      <c r="C186" s="89" t="s">
        <v>318</v>
      </c>
      <c r="D186" s="90" t="s">
        <v>440</v>
      </c>
      <c r="E186" s="165"/>
      <c r="F186" s="165"/>
      <c r="G186" s="93" t="e">
        <f t="shared" ref="G186:G187" si="802">I186/E186</f>
        <v>#DIV/0!</v>
      </c>
      <c r="H186" s="93" t="e">
        <f t="shared" ref="H186:H187" si="803">M186/E186</f>
        <v>#DIV/0!</v>
      </c>
      <c r="I186" s="94"/>
      <c r="J186" s="94"/>
      <c r="K186" s="94"/>
      <c r="L186" s="271"/>
      <c r="M186" s="96">
        <f t="shared" ref="M186:O186" si="804">Y186+AB186+AE186+AH186+AK186+AN186+AQ186+AT186+AW186+AZ186+BC186+BF186</f>
        <v>0</v>
      </c>
      <c r="N186" s="96">
        <f t="shared" si="804"/>
        <v>0</v>
      </c>
      <c r="O186" s="96">
        <f t="shared" si="804"/>
        <v>0</v>
      </c>
      <c r="P186" s="96">
        <f t="shared" ref="P186:R186" si="805">IF(BI186=0,SUM(Y186+AB186+AE186+AH186+AK186+AN186+AQ186+AT186+AW186+AZ186+BC186+BF186),BI186)</f>
        <v>0</v>
      </c>
      <c r="Q186" s="96">
        <f t="shared" si="805"/>
        <v>0</v>
      </c>
      <c r="R186" s="96">
        <f t="shared" si="805"/>
        <v>0</v>
      </c>
      <c r="S186" s="96">
        <f t="shared" ref="S186:T186" si="806">I186-M186</f>
        <v>0</v>
      </c>
      <c r="T186" s="96">
        <f t="shared" si="806"/>
        <v>0</v>
      </c>
      <c r="U186" s="96">
        <f t="shared" si="796"/>
        <v>0</v>
      </c>
      <c r="V186" s="97" t="e">
        <f t="shared" ref="V186:W186" si="807">M186/I186</f>
        <v>#DIV/0!</v>
      </c>
      <c r="W186" s="97" t="e">
        <f t="shared" si="807"/>
        <v>#DIV/0!</v>
      </c>
      <c r="X186" s="97" t="e">
        <f t="shared" si="742"/>
        <v>#DIV/0!</v>
      </c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8"/>
      <c r="BM186" s="99"/>
      <c r="BN186" s="99"/>
      <c r="BO186" s="99"/>
      <c r="BP186" s="99"/>
    </row>
    <row r="187" spans="1:68" ht="15.75" customHeight="1">
      <c r="A187" s="88"/>
      <c r="B187" s="88"/>
      <c r="C187" s="89" t="s">
        <v>357</v>
      </c>
      <c r="D187" s="90" t="s">
        <v>441</v>
      </c>
      <c r="E187" s="165"/>
      <c r="F187" s="165"/>
      <c r="G187" s="93" t="e">
        <f t="shared" si="802"/>
        <v>#DIV/0!</v>
      </c>
      <c r="H187" s="93" t="e">
        <f t="shared" si="803"/>
        <v>#DIV/0!</v>
      </c>
      <c r="I187" s="94"/>
      <c r="J187" s="94"/>
      <c r="K187" s="94"/>
      <c r="L187" s="275"/>
      <c r="M187" s="96">
        <f t="shared" ref="M187:O187" si="808">Y187+AB187+AE187+AH187+AK187+AN187+AQ187+AT187+AW187+AZ187+BC187+BF187</f>
        <v>0</v>
      </c>
      <c r="N187" s="96">
        <f t="shared" si="808"/>
        <v>0</v>
      </c>
      <c r="O187" s="96">
        <f t="shared" si="808"/>
        <v>0</v>
      </c>
      <c r="P187" s="96">
        <f t="shared" ref="P187:R187" si="809">IF(BI187=0,SUM(Y187+AB187+AE187+AH187+AK187+AN187+AQ187+AT187+AW187+AZ187+BC187+BF187),BI187)</f>
        <v>0</v>
      </c>
      <c r="Q187" s="96">
        <f t="shared" si="809"/>
        <v>0</v>
      </c>
      <c r="R187" s="96">
        <f t="shared" si="809"/>
        <v>0</v>
      </c>
      <c r="S187" s="96">
        <f t="shared" ref="S187:T187" si="810">I187-M187</f>
        <v>0</v>
      </c>
      <c r="T187" s="96">
        <f t="shared" si="810"/>
        <v>0</v>
      </c>
      <c r="U187" s="96">
        <f t="shared" si="796"/>
        <v>0</v>
      </c>
      <c r="V187" s="97" t="e">
        <f t="shared" ref="V187:W187" si="811">M187/I187</f>
        <v>#DIV/0!</v>
      </c>
      <c r="W187" s="97" t="e">
        <f t="shared" si="811"/>
        <v>#DIV/0!</v>
      </c>
      <c r="X187" s="97" t="e">
        <f t="shared" si="742"/>
        <v>#DIV/0!</v>
      </c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8"/>
      <c r="BM187" s="99"/>
      <c r="BN187" s="99"/>
      <c r="BO187" s="99"/>
      <c r="BP187" s="99"/>
    </row>
    <row r="188" spans="1:68" ht="15.75" customHeight="1">
      <c r="A188" s="276"/>
      <c r="B188" s="276"/>
      <c r="C188" s="277"/>
      <c r="D188" s="278"/>
      <c r="E188" s="278"/>
      <c r="F188" s="278"/>
      <c r="G188" s="279"/>
      <c r="H188" s="279"/>
      <c r="I188" s="279"/>
      <c r="J188" s="279"/>
      <c r="K188" s="279"/>
      <c r="L188" s="279"/>
      <c r="M188" s="279"/>
      <c r="N188" s="279"/>
      <c r="O188" s="279"/>
      <c r="P188" s="280"/>
      <c r="Q188" s="280"/>
      <c r="R188" s="280"/>
      <c r="S188" s="279"/>
      <c r="T188" s="279"/>
      <c r="U188" s="279"/>
      <c r="V188" s="279"/>
      <c r="W188" s="281"/>
      <c r="X188" s="279"/>
      <c r="Y188" s="279"/>
      <c r="Z188" s="279"/>
      <c r="AA188" s="279"/>
      <c r="AB188" s="279"/>
      <c r="AC188" s="279"/>
      <c r="AD188" s="279"/>
      <c r="AE188" s="279"/>
      <c r="AF188" s="279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J188" s="279"/>
      <c r="BK188" s="279"/>
      <c r="BL188" s="21"/>
      <c r="BM188" s="21"/>
      <c r="BN188" s="21"/>
      <c r="BO188" s="21"/>
      <c r="BP188" s="21"/>
    </row>
    <row r="189" spans="1:68" ht="15.75" customHeight="1">
      <c r="A189" s="276"/>
      <c r="B189" s="276"/>
      <c r="C189" s="277"/>
      <c r="D189" s="282" t="s">
        <v>442</v>
      </c>
      <c r="E189" s="283" t="s">
        <v>62</v>
      </c>
      <c r="F189" s="283" t="s">
        <v>63</v>
      </c>
      <c r="G189" s="510" t="s">
        <v>443</v>
      </c>
      <c r="H189" s="511"/>
      <c r="I189" s="284" t="s">
        <v>62</v>
      </c>
      <c r="J189" s="284" t="s">
        <v>147</v>
      </c>
      <c r="K189" s="284"/>
      <c r="L189" s="284" t="s">
        <v>63</v>
      </c>
      <c r="M189" s="284" t="s">
        <v>62</v>
      </c>
      <c r="N189" s="284" t="s">
        <v>147</v>
      </c>
      <c r="O189" s="284" t="s">
        <v>63</v>
      </c>
      <c r="P189" s="284" t="s">
        <v>62</v>
      </c>
      <c r="Q189" s="284" t="s">
        <v>147</v>
      </c>
      <c r="R189" s="284" t="s">
        <v>63</v>
      </c>
      <c r="S189" s="285"/>
      <c r="T189" s="285"/>
      <c r="U189" s="285"/>
      <c r="V189" s="285"/>
      <c r="W189" s="286"/>
      <c r="X189" s="285"/>
      <c r="Y189" s="510" t="s">
        <v>444</v>
      </c>
      <c r="Z189" s="512"/>
      <c r="AA189" s="512"/>
      <c r="AB189" s="512"/>
      <c r="AC189" s="512"/>
      <c r="AD189" s="511"/>
      <c r="AE189" s="513" t="s">
        <v>445</v>
      </c>
      <c r="AF189" s="512"/>
      <c r="AG189" s="512"/>
      <c r="AH189" s="512"/>
      <c r="AI189" s="512"/>
      <c r="AJ189" s="511"/>
      <c r="AK189" s="513" t="s">
        <v>446</v>
      </c>
      <c r="AL189" s="512"/>
      <c r="AM189" s="512"/>
      <c r="AN189" s="512"/>
      <c r="AO189" s="512"/>
      <c r="AP189" s="511"/>
      <c r="AQ189" s="513" t="s">
        <v>447</v>
      </c>
      <c r="AR189" s="512"/>
      <c r="AS189" s="512"/>
      <c r="AT189" s="512"/>
      <c r="AU189" s="512"/>
      <c r="AV189" s="511"/>
      <c r="AW189" s="513" t="s">
        <v>448</v>
      </c>
      <c r="AX189" s="512"/>
      <c r="AY189" s="512"/>
      <c r="AZ189" s="512"/>
      <c r="BA189" s="512"/>
      <c r="BB189" s="511"/>
      <c r="BC189" s="279"/>
      <c r="BD189" s="279"/>
      <c r="BE189" s="279"/>
      <c r="BF189" s="279"/>
      <c r="BG189" s="279"/>
      <c r="BH189" s="279"/>
      <c r="BI189" s="279"/>
      <c r="BJ189" s="279"/>
      <c r="BK189" s="279"/>
    </row>
    <row r="190" spans="1:68" ht="15.75" customHeight="1">
      <c r="A190" s="287"/>
      <c r="B190" s="287"/>
      <c r="C190" s="288"/>
      <c r="D190" s="289" t="s">
        <v>449</v>
      </c>
      <c r="E190" s="290">
        <f t="shared" ref="E190:F190" si="812">E4+E12+E67+E96+E159</f>
        <v>2379653.64</v>
      </c>
      <c r="F190" s="290">
        <f t="shared" si="812"/>
        <v>4614392.4400000004</v>
      </c>
      <c r="G190" s="291" t="s">
        <v>62</v>
      </c>
      <c r="H190" s="291" t="s">
        <v>63</v>
      </c>
      <c r="I190" s="292"/>
      <c r="J190" s="289"/>
      <c r="K190" s="289"/>
      <c r="L190" s="292"/>
      <c r="M190" s="292"/>
      <c r="N190" s="292"/>
      <c r="O190" s="292"/>
      <c r="P190" s="292"/>
      <c r="Q190" s="292"/>
      <c r="R190" s="292"/>
      <c r="S190" s="285"/>
      <c r="T190" s="285"/>
      <c r="U190" s="285"/>
      <c r="V190" s="285"/>
      <c r="W190" s="286"/>
      <c r="X190" s="285"/>
      <c r="Y190" s="293" t="s">
        <v>174</v>
      </c>
      <c r="Z190" s="294" t="s">
        <v>175</v>
      </c>
      <c r="AA190" s="294" t="s">
        <v>176</v>
      </c>
      <c r="AB190" s="295" t="s">
        <v>177</v>
      </c>
      <c r="AC190" s="293" t="s">
        <v>178</v>
      </c>
      <c r="AD190" s="293" t="s">
        <v>179</v>
      </c>
      <c r="AE190" s="293" t="s">
        <v>174</v>
      </c>
      <c r="AF190" s="294" t="s">
        <v>175</v>
      </c>
      <c r="AG190" s="294" t="s">
        <v>176</v>
      </c>
      <c r="AH190" s="295" t="s">
        <v>177</v>
      </c>
      <c r="AI190" s="293" t="s">
        <v>178</v>
      </c>
      <c r="AJ190" s="293" t="s">
        <v>179</v>
      </c>
      <c r="AK190" s="293" t="s">
        <v>174</v>
      </c>
      <c r="AL190" s="294" t="s">
        <v>175</v>
      </c>
      <c r="AM190" s="294" t="s">
        <v>176</v>
      </c>
      <c r="AN190" s="295" t="s">
        <v>177</v>
      </c>
      <c r="AO190" s="293" t="s">
        <v>178</v>
      </c>
      <c r="AP190" s="293" t="s">
        <v>179</v>
      </c>
      <c r="AQ190" s="293" t="s">
        <v>174</v>
      </c>
      <c r="AR190" s="294" t="s">
        <v>175</v>
      </c>
      <c r="AS190" s="294" t="s">
        <v>176</v>
      </c>
      <c r="AT190" s="295" t="s">
        <v>177</v>
      </c>
      <c r="AU190" s="293" t="s">
        <v>178</v>
      </c>
      <c r="AV190" s="293" t="s">
        <v>179</v>
      </c>
      <c r="AW190" s="293" t="s">
        <v>174</v>
      </c>
      <c r="AX190" s="294" t="s">
        <v>175</v>
      </c>
      <c r="AY190" s="294" t="s">
        <v>176</v>
      </c>
      <c r="AZ190" s="295" t="s">
        <v>177</v>
      </c>
      <c r="BA190" s="293" t="s">
        <v>178</v>
      </c>
      <c r="BB190" s="293" t="s">
        <v>179</v>
      </c>
      <c r="BC190" s="279"/>
      <c r="BD190" s="279"/>
      <c r="BE190" s="279"/>
      <c r="BF190" s="279"/>
      <c r="BG190" s="279"/>
      <c r="BH190" s="279"/>
      <c r="BI190" s="279"/>
      <c r="BJ190" s="279"/>
      <c r="BK190" s="279"/>
    </row>
    <row r="191" spans="1:68" ht="15.75" customHeight="1">
      <c r="A191" s="296"/>
      <c r="B191" s="296"/>
      <c r="C191" s="297"/>
      <c r="D191" s="289" t="s">
        <v>450</v>
      </c>
      <c r="E191" s="298">
        <f>SUM(Y191:AD191)+SUM(Y193:AD193)</f>
        <v>594913</v>
      </c>
      <c r="F191" s="298">
        <f>SUM(AE191:BB191)+SUM(AE193:BB193)</f>
        <v>0</v>
      </c>
      <c r="G191" s="299">
        <f t="shared" ref="G191:H191" si="813">E191/E190</f>
        <v>0.24999982770601858</v>
      </c>
      <c r="H191" s="299">
        <f t="shared" si="813"/>
        <v>0</v>
      </c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285"/>
      <c r="W191" s="286"/>
      <c r="X191" s="285"/>
      <c r="Y191" s="300"/>
      <c r="Z191" s="350">
        <v>594913</v>
      </c>
      <c r="AA191" s="301"/>
      <c r="AB191" s="302"/>
      <c r="AC191" s="302"/>
      <c r="AD191" s="302"/>
      <c r="AE191" s="300"/>
      <c r="AF191" s="301"/>
      <c r="AG191" s="301"/>
      <c r="AH191" s="302"/>
      <c r="AI191" s="302"/>
      <c r="AJ191" s="302"/>
      <c r="AK191" s="300"/>
      <c r="AL191" s="301"/>
      <c r="AM191" s="301"/>
      <c r="AN191" s="302"/>
      <c r="AO191" s="351"/>
      <c r="AP191" s="302"/>
      <c r="AQ191" s="300"/>
      <c r="AR191" s="301"/>
      <c r="AS191" s="301"/>
      <c r="AT191" s="302"/>
      <c r="AU191" s="302"/>
      <c r="AV191" s="302"/>
      <c r="AW191" s="300"/>
      <c r="AX191" s="301"/>
      <c r="AY191" s="301"/>
      <c r="AZ191" s="302"/>
      <c r="BA191" s="302"/>
      <c r="BB191" s="302"/>
      <c r="BC191" s="59"/>
      <c r="BD191" s="59"/>
      <c r="BE191" s="59"/>
      <c r="BF191" s="59"/>
      <c r="BG191" s="59"/>
      <c r="BH191" s="59"/>
      <c r="BI191" s="59"/>
      <c r="BJ191" s="59"/>
      <c r="BK191" s="59"/>
    </row>
    <row r="192" spans="1:68" ht="15.75" customHeight="1">
      <c r="A192" s="296"/>
      <c r="B192" s="296"/>
      <c r="C192" s="297"/>
      <c r="D192" s="289" t="s">
        <v>451</v>
      </c>
      <c r="E192" s="290">
        <f>I192</f>
        <v>47185.649999999994</v>
      </c>
      <c r="F192" s="290">
        <f>L192</f>
        <v>0</v>
      </c>
      <c r="G192" s="299">
        <f t="shared" ref="G192:H192" si="814">E192/E191</f>
        <v>7.9315210795528071E-2</v>
      </c>
      <c r="H192" s="299" t="e">
        <f t="shared" si="814"/>
        <v>#DIV/0!</v>
      </c>
      <c r="I192" s="303">
        <f t="shared" ref="I192:J192" si="815">I4+I12+I67+I96+I159</f>
        <v>47185.649999999994</v>
      </c>
      <c r="J192" s="303">
        <f t="shared" si="815"/>
        <v>2383247.4700000002</v>
      </c>
      <c r="K192" s="303"/>
      <c r="L192" s="303">
        <f>L4+L12+L67+L96+L159</f>
        <v>0</v>
      </c>
      <c r="M192" s="303"/>
      <c r="N192" s="303"/>
      <c r="O192" s="303"/>
      <c r="P192" s="292"/>
      <c r="Q192" s="292"/>
      <c r="R192" s="292"/>
      <c r="S192" s="285"/>
      <c r="T192" s="285"/>
      <c r="U192" s="285"/>
      <c r="V192" s="285"/>
      <c r="W192" s="286"/>
      <c r="X192" s="285"/>
      <c r="Y192" s="293" t="s">
        <v>180</v>
      </c>
      <c r="Z192" s="304" t="s">
        <v>181</v>
      </c>
      <c r="AA192" s="304" t="s">
        <v>182</v>
      </c>
      <c r="AB192" s="305" t="s">
        <v>183</v>
      </c>
      <c r="AC192" s="306" t="s">
        <v>184</v>
      </c>
      <c r="AD192" s="306" t="s">
        <v>185</v>
      </c>
      <c r="AE192" s="293" t="s">
        <v>180</v>
      </c>
      <c r="AF192" s="304" t="s">
        <v>181</v>
      </c>
      <c r="AG192" s="304" t="s">
        <v>182</v>
      </c>
      <c r="AH192" s="305" t="s">
        <v>183</v>
      </c>
      <c r="AI192" s="306" t="s">
        <v>184</v>
      </c>
      <c r="AJ192" s="306" t="s">
        <v>185</v>
      </c>
      <c r="AK192" s="293" t="s">
        <v>180</v>
      </c>
      <c r="AL192" s="304" t="s">
        <v>181</v>
      </c>
      <c r="AM192" s="304" t="s">
        <v>182</v>
      </c>
      <c r="AN192" s="305" t="s">
        <v>183</v>
      </c>
      <c r="AO192" s="306" t="s">
        <v>184</v>
      </c>
      <c r="AP192" s="306" t="s">
        <v>185</v>
      </c>
      <c r="AQ192" s="293" t="s">
        <v>180</v>
      </c>
      <c r="AR192" s="304" t="s">
        <v>181</v>
      </c>
      <c r="AS192" s="304" t="s">
        <v>182</v>
      </c>
      <c r="AT192" s="305" t="s">
        <v>183</v>
      </c>
      <c r="AU192" s="306" t="s">
        <v>184</v>
      </c>
      <c r="AV192" s="306" t="s">
        <v>185</v>
      </c>
      <c r="AW192" s="293" t="s">
        <v>180</v>
      </c>
      <c r="AX192" s="304" t="s">
        <v>181</v>
      </c>
      <c r="AY192" s="304" t="s">
        <v>182</v>
      </c>
      <c r="AZ192" s="305" t="s">
        <v>183</v>
      </c>
      <c r="BA192" s="306" t="s">
        <v>184</v>
      </c>
      <c r="BB192" s="306" t="s">
        <v>185</v>
      </c>
      <c r="BC192" s="59"/>
      <c r="BD192" s="59"/>
      <c r="BE192" s="59"/>
      <c r="BF192" s="59"/>
      <c r="BG192" s="59"/>
      <c r="BH192" s="59"/>
      <c r="BI192" s="59"/>
      <c r="BJ192" s="59"/>
      <c r="BK192" s="59"/>
    </row>
    <row r="193" spans="1:68" ht="15.75" customHeight="1">
      <c r="A193" s="296"/>
      <c r="B193" s="296"/>
      <c r="C193" s="297"/>
      <c r="D193" s="289" t="s">
        <v>452</v>
      </c>
      <c r="E193" s="290">
        <f>M193</f>
        <v>0</v>
      </c>
      <c r="F193" s="290">
        <f>O193</f>
        <v>0</v>
      </c>
      <c r="G193" s="299">
        <f t="shared" ref="G193:H193" si="816">E193/E191</f>
        <v>0</v>
      </c>
      <c r="H193" s="299" t="e">
        <f t="shared" si="816"/>
        <v>#DIV/0!</v>
      </c>
      <c r="I193" s="307"/>
      <c r="J193" s="307"/>
      <c r="K193" s="307"/>
      <c r="L193" s="307"/>
      <c r="M193" s="298">
        <f t="shared" ref="M193:O193" si="817">M4+M12+M67+M96+M159</f>
        <v>0</v>
      </c>
      <c r="N193" s="298">
        <f t="shared" si="817"/>
        <v>451656.71</v>
      </c>
      <c r="O193" s="298">
        <f t="shared" si="817"/>
        <v>0</v>
      </c>
      <c r="P193" s="292"/>
      <c r="Q193" s="292"/>
      <c r="R193" s="292"/>
      <c r="S193" s="285"/>
      <c r="T193" s="285"/>
      <c r="U193" s="285"/>
      <c r="V193" s="285"/>
      <c r="W193" s="286"/>
      <c r="X193" s="285"/>
      <c r="Y193" s="300"/>
      <c r="Z193" s="301"/>
      <c r="AA193" s="301"/>
      <c r="AB193" s="302"/>
      <c r="AC193" s="302"/>
      <c r="AD193" s="302"/>
      <c r="AE193" s="300"/>
      <c r="AF193" s="301"/>
      <c r="AG193" s="301"/>
      <c r="AH193" s="302"/>
      <c r="AI193" s="302"/>
      <c r="AJ193" s="302"/>
      <c r="AK193" s="300"/>
      <c r="AL193" s="301"/>
      <c r="AM193" s="301"/>
      <c r="AN193" s="302"/>
      <c r="AO193" s="302"/>
      <c r="AP193" s="302"/>
      <c r="AQ193" s="300"/>
      <c r="AR193" s="301"/>
      <c r="AS193" s="301"/>
      <c r="AT193" s="302"/>
      <c r="AU193" s="302"/>
      <c r="AV193" s="302"/>
      <c r="AW193" s="300"/>
      <c r="AX193" s="301"/>
      <c r="AY193" s="301"/>
      <c r="AZ193" s="302"/>
      <c r="BA193" s="302"/>
      <c r="BB193" s="302"/>
      <c r="BC193" s="59"/>
      <c r="BD193" s="59"/>
      <c r="BE193" s="59"/>
      <c r="BF193" s="59"/>
      <c r="BG193" s="59"/>
      <c r="BH193" s="59"/>
      <c r="BI193" s="59"/>
      <c r="BJ193" s="59"/>
      <c r="BK193" s="59"/>
    </row>
    <row r="194" spans="1:68" ht="15.75" customHeight="1">
      <c r="A194" s="296"/>
      <c r="B194" s="296"/>
      <c r="C194" s="308"/>
      <c r="D194" s="289" t="s">
        <v>453</v>
      </c>
      <c r="E194" s="290">
        <f>P194</f>
        <v>0</v>
      </c>
      <c r="F194" s="290">
        <f>R194</f>
        <v>0</v>
      </c>
      <c r="G194" s="299">
        <f t="shared" ref="G194:H194" si="818">E194/E191</f>
        <v>0</v>
      </c>
      <c r="H194" s="299" t="e">
        <f t="shared" si="818"/>
        <v>#DIV/0!</v>
      </c>
      <c r="I194" s="307"/>
      <c r="J194" s="307"/>
      <c r="K194" s="307"/>
      <c r="L194" s="307"/>
      <c r="M194" s="307"/>
      <c r="N194" s="307"/>
      <c r="O194" s="307"/>
      <c r="P194" s="303">
        <f t="shared" ref="P194:R194" si="819">P4+P12+P67+P96+P159</f>
        <v>0</v>
      </c>
      <c r="Q194" s="303">
        <f t="shared" si="819"/>
        <v>452406.70999999996</v>
      </c>
      <c r="R194" s="303">
        <f t="shared" si="819"/>
        <v>0</v>
      </c>
      <c r="S194" s="285"/>
      <c r="T194" s="285"/>
      <c r="U194" s="285"/>
      <c r="V194" s="285"/>
      <c r="W194" s="286"/>
      <c r="X194" s="285"/>
      <c r="Y194" s="285"/>
      <c r="Z194" s="309"/>
      <c r="AA194" s="309"/>
      <c r="AB194" s="310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</row>
    <row r="195" spans="1:68" ht="15.75" customHeight="1">
      <c r="A195" s="296"/>
      <c r="B195" s="296"/>
      <c r="C195" s="308"/>
      <c r="D195" s="311" t="s">
        <v>454</v>
      </c>
      <c r="E195" s="312">
        <f t="shared" ref="E195:F195" si="820">E190-E191</f>
        <v>1784740.6400000001</v>
      </c>
      <c r="F195" s="312">
        <f t="shared" si="820"/>
        <v>4614392.4400000004</v>
      </c>
      <c r="G195" s="313">
        <f t="shared" ref="G195:H195" si="821">E195/E190</f>
        <v>0.75000017229398142</v>
      </c>
      <c r="H195" s="313">
        <f t="shared" si="821"/>
        <v>1</v>
      </c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6"/>
      <c r="X195" s="285"/>
      <c r="Y195" s="285"/>
      <c r="Z195" s="514"/>
      <c r="AA195" s="494"/>
      <c r="AB195" s="310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</row>
    <row r="196" spans="1:68" ht="15.75" customHeight="1">
      <c r="A196" s="296"/>
      <c r="B196" s="296"/>
      <c r="C196" s="308"/>
      <c r="D196" s="311" t="s">
        <v>455</v>
      </c>
      <c r="E196" s="314">
        <f>E191-I192</f>
        <v>547727.35</v>
      </c>
      <c r="F196" s="314">
        <f>F191-L192</f>
        <v>0</v>
      </c>
      <c r="G196" s="313">
        <f t="shared" ref="G196:H196" si="822">E196/E191</f>
        <v>0.92068478920447183</v>
      </c>
      <c r="H196" s="313" t="e">
        <f t="shared" si="822"/>
        <v>#DIV/0!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6"/>
      <c r="X196" s="285"/>
      <c r="Y196" s="285"/>
      <c r="Z196" s="315"/>
      <c r="AA196" s="309"/>
      <c r="AB196" s="310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</row>
    <row r="197" spans="1:68" ht="15.75" customHeight="1">
      <c r="A197" s="296"/>
      <c r="B197" s="296"/>
      <c r="C197" s="308"/>
      <c r="D197" s="311" t="s">
        <v>456</v>
      </c>
      <c r="E197" s="314">
        <f>I192-M193</f>
        <v>47185.649999999994</v>
      </c>
      <c r="F197" s="314">
        <f>L192-O193</f>
        <v>0</v>
      </c>
      <c r="G197" s="313">
        <f>E197/I192</f>
        <v>1</v>
      </c>
      <c r="H197" s="313" t="e">
        <f>F197/L192</f>
        <v>#DIV/0!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6"/>
      <c r="X197" s="285"/>
      <c r="Y197" s="285"/>
      <c r="Z197" s="309"/>
      <c r="AA197" s="309"/>
      <c r="AB197" s="310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</row>
    <row r="198" spans="1:68" ht="15.75" customHeight="1">
      <c r="A198" s="296"/>
      <c r="B198" s="296"/>
      <c r="C198" s="308"/>
      <c r="D198" s="311" t="s">
        <v>457</v>
      </c>
      <c r="E198" s="314">
        <f>M193-P194</f>
        <v>0</v>
      </c>
      <c r="F198" s="314">
        <f>O193-R194</f>
        <v>0</v>
      </c>
      <c r="G198" s="313" t="e">
        <f>E198/M193</f>
        <v>#DIV/0!</v>
      </c>
      <c r="H198" s="313" t="e">
        <f>F198/O193</f>
        <v>#DIV/0!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6"/>
      <c r="X198" s="285"/>
      <c r="Y198" s="285"/>
      <c r="Z198" s="309"/>
      <c r="AA198" s="309"/>
      <c r="AB198" s="31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</row>
    <row r="199" spans="1:68" ht="15.75" customHeight="1">
      <c r="A199" s="316"/>
      <c r="B199" s="316"/>
      <c r="C199" s="317"/>
      <c r="D199" s="318" t="s">
        <v>459</v>
      </c>
      <c r="E199" s="319">
        <f>J192-N193</f>
        <v>1931590.7600000002</v>
      </c>
      <c r="F199" s="320"/>
      <c r="G199" s="321">
        <f>E199/J192</f>
        <v>0.81048686060285635</v>
      </c>
      <c r="H199" s="322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323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</row>
    <row r="200" spans="1:68" ht="15.75" customHeight="1">
      <c r="A200" s="316"/>
      <c r="B200" s="316"/>
      <c r="C200" s="317"/>
      <c r="D200" s="58"/>
      <c r="E200" s="59"/>
      <c r="F200" s="59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323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</row>
    <row r="201" spans="1:68" ht="15.75" customHeight="1">
      <c r="A201" s="316"/>
      <c r="B201" s="316"/>
      <c r="C201" s="317"/>
      <c r="D201" s="58"/>
      <c r="E201" s="324"/>
      <c r="F201" s="325"/>
      <c r="G201" s="326"/>
      <c r="H201" s="326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323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</row>
    <row r="202" spans="1:68" ht="15.75" customHeight="1">
      <c r="A202" s="309"/>
      <c r="B202" s="309"/>
      <c r="C202" s="327"/>
      <c r="D202" s="56"/>
      <c r="E202" s="324"/>
      <c r="F202" s="325"/>
      <c r="G202" s="326"/>
      <c r="H202" s="326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323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</row>
    <row r="203" spans="1:68" ht="15.75" customHeight="1">
      <c r="A203" s="328"/>
      <c r="B203" s="328"/>
      <c r="C203" s="329"/>
      <c r="D203" s="56"/>
      <c r="E203" s="330"/>
      <c r="F203" s="325"/>
      <c r="G203" s="326"/>
      <c r="H203" s="326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323"/>
      <c r="X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</row>
    <row r="204" spans="1:68" ht="15.75" customHeight="1">
      <c r="A204" s="328"/>
      <c r="B204" s="328"/>
      <c r="C204" s="329"/>
      <c r="D204" s="9"/>
      <c r="E204" s="330"/>
      <c r="F204" s="331"/>
      <c r="G204" s="332"/>
      <c r="H204" s="333"/>
      <c r="I204" s="334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323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</row>
    <row r="205" spans="1:68" ht="15.75" customHeight="1">
      <c r="A205" s="328"/>
      <c r="B205" s="328"/>
      <c r="C205" s="329"/>
      <c r="D205" s="9"/>
      <c r="E205" s="325"/>
      <c r="F205" s="325"/>
      <c r="G205" s="333"/>
      <c r="H205" s="333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323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21"/>
      <c r="BM205" s="21"/>
      <c r="BN205" s="21"/>
      <c r="BO205" s="21"/>
      <c r="BP205" s="21"/>
    </row>
    <row r="206" spans="1:68" ht="15.75" customHeight="1">
      <c r="A206" s="56"/>
      <c r="B206" s="56"/>
      <c r="C206" s="335"/>
      <c r="D206" s="9"/>
      <c r="E206" s="324"/>
      <c r="F206" s="325"/>
      <c r="G206" s="326"/>
      <c r="H206" s="326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323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</row>
    <row r="207" spans="1:68" ht="15.75" customHeight="1">
      <c r="A207" s="56"/>
      <c r="B207" s="56"/>
      <c r="C207" s="336"/>
      <c r="D207" s="9"/>
      <c r="E207" s="325"/>
      <c r="F207" s="325"/>
      <c r="G207" s="326"/>
      <c r="H207" s="326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323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</row>
    <row r="208" spans="1:68" ht="15.75" customHeight="1">
      <c r="A208" s="58"/>
      <c r="B208" s="58"/>
      <c r="C208" s="317"/>
      <c r="D208" s="58"/>
      <c r="E208" s="337"/>
      <c r="F208" s="331"/>
      <c r="G208" s="338"/>
      <c r="H208" s="33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323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</row>
    <row r="209" spans="1:63" ht="15.75" customHeight="1">
      <c r="A209" s="58"/>
      <c r="B209" s="58"/>
      <c r="C209" s="317"/>
      <c r="D209" s="58"/>
      <c r="E209" s="324"/>
      <c r="F209" s="325"/>
      <c r="G209" s="326"/>
      <c r="H209" s="326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323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</row>
    <row r="210" spans="1:63" ht="15.75" customHeight="1">
      <c r="A210" s="339"/>
      <c r="B210" s="339"/>
      <c r="C210" s="340"/>
      <c r="D210" s="339"/>
      <c r="E210" s="325"/>
      <c r="F210" s="325"/>
      <c r="G210" s="326"/>
      <c r="H210" s="326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323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</row>
    <row r="211" spans="1:63" ht="15.75" customHeight="1">
      <c r="A211" s="339"/>
      <c r="B211" s="339"/>
      <c r="C211" s="340"/>
      <c r="D211" s="339"/>
      <c r="E211" s="325"/>
      <c r="F211" s="325"/>
      <c r="G211" s="326"/>
      <c r="H211" s="326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323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</row>
    <row r="212" spans="1:63" ht="15.75" customHeight="1">
      <c r="A212" s="339"/>
      <c r="B212" s="339"/>
      <c r="C212" s="340"/>
      <c r="D212" s="339"/>
      <c r="E212" s="59"/>
      <c r="F212" s="59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323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</row>
    <row r="213" spans="1:63" ht="15.75" customHeight="1">
      <c r="A213" s="339"/>
      <c r="B213" s="339"/>
      <c r="C213" s="340"/>
      <c r="D213" s="339"/>
      <c r="E213" s="59"/>
      <c r="F213" s="59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323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</row>
    <row r="214" spans="1:63" ht="15.75" customHeight="1">
      <c r="A214" s="339"/>
      <c r="B214" s="339"/>
      <c r="C214" s="340"/>
      <c r="D214" s="339"/>
      <c r="E214" s="59"/>
      <c r="F214" s="59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323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</row>
    <row r="215" spans="1:63" ht="15.75" customHeight="1">
      <c r="A215" s="339"/>
      <c r="B215" s="339"/>
      <c r="C215" s="340"/>
      <c r="D215" s="339"/>
      <c r="E215" s="59"/>
      <c r="F215" s="59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323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</row>
    <row r="216" spans="1:63" ht="15.75" customHeight="1">
      <c r="A216" s="341"/>
      <c r="B216" s="341"/>
      <c r="C216" s="342"/>
      <c r="D216" s="341"/>
      <c r="E216" s="21"/>
      <c r="F216" s="21"/>
      <c r="K216" s="21"/>
      <c r="W216" s="343"/>
    </row>
    <row r="217" spans="1:63" ht="15.75" customHeight="1">
      <c r="A217" s="339"/>
      <c r="C217" s="344"/>
      <c r="E217" s="21"/>
      <c r="F217" s="21"/>
      <c r="K217" s="21"/>
      <c r="W217" s="343"/>
    </row>
    <row r="218" spans="1:63" ht="15.75" customHeight="1">
      <c r="A218" s="339"/>
      <c r="C218" s="344"/>
      <c r="E218" s="21"/>
      <c r="F218" s="21"/>
      <c r="K218" s="21"/>
      <c r="W218" s="343"/>
    </row>
    <row r="219" spans="1:63" ht="15.75" customHeight="1">
      <c r="C219" s="344"/>
      <c r="E219" s="21"/>
      <c r="F219" s="21"/>
      <c r="K219" s="21"/>
      <c r="W219" s="343"/>
    </row>
    <row r="220" spans="1:63" ht="15.75" customHeight="1">
      <c r="A220" s="339"/>
      <c r="C220" s="344"/>
      <c r="E220" s="21"/>
      <c r="F220" s="21"/>
      <c r="K220" s="21"/>
      <c r="W220" s="343"/>
    </row>
    <row r="221" spans="1:63" ht="15.75" customHeight="1">
      <c r="C221" s="344"/>
      <c r="E221" s="21"/>
      <c r="F221" s="21"/>
      <c r="K221" s="21"/>
      <c r="W221" s="343"/>
    </row>
    <row r="222" spans="1:63" ht="15.75" customHeight="1">
      <c r="C222" s="344"/>
      <c r="E222" s="21"/>
      <c r="F222" s="21"/>
      <c r="K222" s="21"/>
      <c r="W222" s="343"/>
    </row>
    <row r="223" spans="1:63" ht="15.75" customHeight="1">
      <c r="C223" s="344"/>
      <c r="E223" s="21"/>
      <c r="F223" s="21"/>
      <c r="K223" s="21"/>
      <c r="W223" s="343"/>
    </row>
    <row r="224" spans="1:63" ht="15.75" customHeight="1">
      <c r="C224" s="344"/>
      <c r="E224" s="21"/>
      <c r="F224" s="21"/>
      <c r="K224" s="21"/>
      <c r="W224" s="343"/>
    </row>
    <row r="225" spans="1:68" ht="15.75" customHeight="1">
      <c r="C225" s="344"/>
      <c r="E225" s="21"/>
      <c r="F225" s="21"/>
      <c r="K225" s="21"/>
      <c r="W225" s="343"/>
    </row>
    <row r="226" spans="1:68" ht="15.75" customHeight="1">
      <c r="A226" s="345" t="s">
        <v>460</v>
      </c>
      <c r="B226" s="345"/>
      <c r="C226" s="346"/>
      <c r="D226" s="345"/>
      <c r="E226" s="21"/>
      <c r="F226" s="21"/>
      <c r="K226" s="21"/>
      <c r="W226" s="343"/>
    </row>
    <row r="227" spans="1:68" ht="15.75" customHeight="1">
      <c r="A227" s="345" t="s">
        <v>461</v>
      </c>
      <c r="B227" s="345"/>
      <c r="C227" s="346"/>
      <c r="D227" s="345"/>
      <c r="E227" s="21"/>
      <c r="F227" s="21"/>
      <c r="K227" s="21"/>
      <c r="W227" s="343"/>
    </row>
    <row r="228" spans="1:68" ht="15.75" customHeight="1">
      <c r="C228" s="344"/>
      <c r="E228" s="21"/>
      <c r="F228" s="21"/>
      <c r="K228" s="21"/>
      <c r="W228" s="343"/>
    </row>
    <row r="229" spans="1:68" ht="15.75" customHeight="1">
      <c r="C229" s="344"/>
      <c r="E229" s="21"/>
      <c r="F229" s="21"/>
      <c r="K229" s="21"/>
      <c r="W229" s="343"/>
    </row>
    <row r="230" spans="1:68" ht="15.75" customHeight="1">
      <c r="C230" s="344"/>
      <c r="E230" s="21"/>
      <c r="F230" s="21"/>
      <c r="K230" s="21"/>
      <c r="W230" s="343"/>
    </row>
    <row r="231" spans="1:68" ht="15.75" customHeight="1">
      <c r="A231" s="347" t="s">
        <v>462</v>
      </c>
      <c r="B231" s="347">
        <v>8188000000</v>
      </c>
      <c r="C231" s="348">
        <v>70000</v>
      </c>
      <c r="E231" s="21"/>
      <c r="F231" s="21"/>
      <c r="K231" s="21"/>
      <c r="W231" s="343"/>
    </row>
    <row r="232" spans="1:68" ht="15.75" customHeight="1">
      <c r="A232" s="347" t="s">
        <v>463</v>
      </c>
      <c r="B232" s="347">
        <v>8188000000</v>
      </c>
      <c r="C232" s="348">
        <v>109295.41</v>
      </c>
      <c r="E232" s="21"/>
      <c r="F232" s="21"/>
      <c r="K232" s="21"/>
      <c r="W232" s="343"/>
    </row>
    <row r="233" spans="1:68" ht="15.75" customHeight="1">
      <c r="A233" s="347" t="s">
        <v>464</v>
      </c>
      <c r="B233" s="347">
        <v>113150072</v>
      </c>
      <c r="C233" s="348">
        <v>92791.6</v>
      </c>
      <c r="E233" s="21"/>
      <c r="F233" s="21"/>
      <c r="K233" s="21"/>
      <c r="W233" s="343"/>
    </row>
    <row r="234" spans="1:68" ht="15.75" customHeight="1">
      <c r="A234" s="347" t="s">
        <v>465</v>
      </c>
      <c r="B234" s="347">
        <v>8186261010</v>
      </c>
      <c r="C234" s="348">
        <v>249261.22</v>
      </c>
      <c r="E234" s="21"/>
      <c r="F234" s="21"/>
      <c r="K234" s="21"/>
      <c r="W234" s="343"/>
    </row>
    <row r="235" spans="1:68" ht="15.75" customHeight="1">
      <c r="A235" s="347" t="s">
        <v>466</v>
      </c>
      <c r="B235" s="347">
        <v>8100000000</v>
      </c>
      <c r="C235" s="348">
        <v>37013.43</v>
      </c>
      <c r="E235" s="21"/>
      <c r="F235" s="21"/>
      <c r="K235" s="21"/>
      <c r="W235" s="343"/>
    </row>
    <row r="236" spans="1:68" ht="15.75" customHeight="1">
      <c r="A236" s="347" t="s">
        <v>467</v>
      </c>
      <c r="B236" s="347">
        <v>8100000000</v>
      </c>
      <c r="C236" s="348">
        <v>83705.490000000005</v>
      </c>
      <c r="E236" s="21"/>
      <c r="F236" s="21"/>
      <c r="K236" s="21"/>
      <c r="W236" s="343"/>
    </row>
    <row r="237" spans="1:68" ht="15.75" customHeight="1">
      <c r="A237" s="347" t="s">
        <v>468</v>
      </c>
      <c r="B237" s="347">
        <v>8186261010</v>
      </c>
      <c r="C237" s="348">
        <v>572638.71999999997</v>
      </c>
      <c r="E237" s="21"/>
      <c r="F237" s="21"/>
      <c r="K237" s="21"/>
      <c r="W237" s="343"/>
    </row>
    <row r="238" spans="1:68" ht="15.75" customHeight="1">
      <c r="A238" s="347" t="s">
        <v>363</v>
      </c>
      <c r="B238" s="347">
        <v>10000000</v>
      </c>
      <c r="C238" s="348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3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3"/>
    </row>
    <row r="240" spans="1:68" ht="15.75" customHeight="1">
      <c r="A240" s="347" t="s">
        <v>469</v>
      </c>
      <c r="B240" s="347">
        <v>8100000000</v>
      </c>
      <c r="C240" s="348">
        <v>300000</v>
      </c>
      <c r="E240" s="21"/>
      <c r="F240" s="21"/>
      <c r="K240" s="21"/>
      <c r="W240" s="343"/>
    </row>
    <row r="241" spans="1:23" ht="15.75" customHeight="1">
      <c r="A241" s="347" t="s">
        <v>470</v>
      </c>
      <c r="B241" s="347">
        <v>8100000000</v>
      </c>
      <c r="C241" s="348">
        <v>105000</v>
      </c>
      <c r="E241" s="21"/>
      <c r="F241" s="21"/>
      <c r="K241" s="21"/>
      <c r="W241" s="343"/>
    </row>
    <row r="242" spans="1:23" ht="15.75" customHeight="1">
      <c r="A242" s="347" t="s">
        <v>471</v>
      </c>
      <c r="B242" s="347">
        <v>8100000000</v>
      </c>
      <c r="C242" s="348">
        <v>155726</v>
      </c>
      <c r="E242" s="21"/>
      <c r="F242" s="21"/>
      <c r="K242" s="21"/>
      <c r="W242" s="343"/>
    </row>
    <row r="243" spans="1:23" ht="15.75" customHeight="1">
      <c r="A243" s="347" t="s">
        <v>470</v>
      </c>
      <c r="B243" s="347">
        <v>8100000000</v>
      </c>
      <c r="C243" s="348">
        <v>50000</v>
      </c>
      <c r="E243" s="21"/>
      <c r="F243" s="21"/>
      <c r="K243" s="21"/>
      <c r="W243" s="343"/>
    </row>
    <row r="244" spans="1:23" ht="15.75" customHeight="1">
      <c r="C244" s="344"/>
      <c r="E244" s="21"/>
      <c r="F244" s="21"/>
      <c r="K244" s="21"/>
      <c r="W244" s="343"/>
    </row>
    <row r="245" spans="1:23" ht="15.75" customHeight="1">
      <c r="C245" s="344"/>
      <c r="E245" s="21"/>
      <c r="F245" s="21"/>
      <c r="K245" s="21"/>
      <c r="W245" s="343"/>
    </row>
    <row r="246" spans="1:23" ht="15.75" customHeight="1">
      <c r="C246" s="344"/>
      <c r="E246" s="21"/>
      <c r="F246" s="21"/>
      <c r="K246" s="21"/>
      <c r="W246" s="343"/>
    </row>
    <row r="247" spans="1:23" ht="15.75" customHeight="1">
      <c r="C247" s="344"/>
      <c r="E247" s="21"/>
      <c r="F247" s="21"/>
      <c r="K247" s="21"/>
      <c r="W247" s="343"/>
    </row>
    <row r="248" spans="1:23" ht="15.75" customHeight="1">
      <c r="C248" s="344"/>
      <c r="E248" s="21"/>
      <c r="F248" s="21"/>
      <c r="K248" s="21"/>
      <c r="W248" s="343"/>
    </row>
    <row r="249" spans="1:23" ht="15.75" customHeight="1">
      <c r="C249" s="344"/>
      <c r="E249" s="21"/>
      <c r="F249" s="21"/>
      <c r="K249" s="21"/>
      <c r="W249" s="343"/>
    </row>
    <row r="250" spans="1:23" ht="15.75" customHeight="1">
      <c r="C250" s="344"/>
      <c r="E250" s="21"/>
      <c r="F250" s="21"/>
      <c r="K250" s="21"/>
      <c r="W250" s="343"/>
    </row>
    <row r="251" spans="1:23" ht="15.75" customHeight="1">
      <c r="C251" s="344"/>
      <c r="E251" s="21"/>
      <c r="F251" s="21"/>
      <c r="K251" s="21"/>
      <c r="W251" s="343"/>
    </row>
    <row r="252" spans="1:23" ht="15.75" customHeight="1">
      <c r="C252" s="344"/>
      <c r="E252" s="21"/>
      <c r="F252" s="21"/>
      <c r="K252" s="21"/>
      <c r="W252" s="343"/>
    </row>
    <row r="253" spans="1:23" ht="15.75" customHeight="1">
      <c r="C253" s="344"/>
      <c r="E253" s="21"/>
      <c r="F253" s="21"/>
      <c r="K253" s="21"/>
      <c r="W253" s="343"/>
    </row>
    <row r="254" spans="1:23" ht="15.75" customHeight="1">
      <c r="C254" s="344"/>
      <c r="E254" s="21"/>
      <c r="F254" s="21"/>
      <c r="K254" s="21"/>
      <c r="W254" s="343"/>
    </row>
    <row r="255" spans="1:23" ht="15.75" customHeight="1">
      <c r="C255" s="344"/>
      <c r="E255" s="21"/>
      <c r="F255" s="21"/>
      <c r="K255" s="21"/>
      <c r="W255" s="343"/>
    </row>
    <row r="256" spans="1:23" ht="15.75" customHeight="1">
      <c r="C256" s="344"/>
      <c r="E256" s="21"/>
      <c r="F256" s="21"/>
      <c r="K256" s="21"/>
      <c r="W256" s="343"/>
    </row>
    <row r="257" spans="3:23" ht="15.75" customHeight="1">
      <c r="C257" s="344"/>
      <c r="E257" s="21"/>
      <c r="F257" s="21"/>
      <c r="K257" s="21"/>
      <c r="W257" s="343"/>
    </row>
    <row r="258" spans="3:23" ht="15.75" customHeight="1">
      <c r="C258" s="344"/>
      <c r="E258" s="21"/>
      <c r="F258" s="21"/>
      <c r="K258" s="21"/>
      <c r="W258" s="343"/>
    </row>
    <row r="259" spans="3:23" ht="15.75" customHeight="1">
      <c r="C259" s="344"/>
      <c r="E259" s="21"/>
      <c r="F259" s="21"/>
      <c r="K259" s="21"/>
      <c r="W259" s="343"/>
    </row>
    <row r="260" spans="3:23" ht="15.75" customHeight="1">
      <c r="C260" s="344"/>
      <c r="E260" s="21"/>
      <c r="F260" s="21"/>
      <c r="K260" s="21"/>
      <c r="W260" s="343"/>
    </row>
    <row r="261" spans="3:23" ht="15.75" customHeight="1">
      <c r="C261" s="344"/>
      <c r="E261" s="21"/>
      <c r="F261" s="21"/>
      <c r="K261" s="21"/>
      <c r="W261" s="343"/>
    </row>
    <row r="262" spans="3:23" ht="15.75" customHeight="1">
      <c r="C262" s="344"/>
      <c r="E262" s="21"/>
      <c r="F262" s="21"/>
      <c r="K262" s="21"/>
      <c r="W262" s="343"/>
    </row>
    <row r="263" spans="3:23" ht="15.75" customHeight="1">
      <c r="C263" s="344"/>
      <c r="E263" s="21"/>
      <c r="F263" s="21"/>
      <c r="K263" s="21"/>
      <c r="W263" s="343"/>
    </row>
    <row r="264" spans="3:23" ht="15.75" customHeight="1">
      <c r="C264" s="344"/>
      <c r="E264" s="21"/>
      <c r="F264" s="21"/>
      <c r="K264" s="21"/>
      <c r="W264" s="343"/>
    </row>
    <row r="265" spans="3:23" ht="15.75" customHeight="1">
      <c r="C265" s="344"/>
      <c r="E265" s="21"/>
      <c r="F265" s="21"/>
      <c r="K265" s="21"/>
      <c r="W265" s="343"/>
    </row>
    <row r="266" spans="3:23" ht="15.75" customHeight="1">
      <c r="C266" s="344"/>
      <c r="E266" s="21"/>
      <c r="F266" s="21"/>
      <c r="K266" s="21"/>
      <c r="W266" s="343"/>
    </row>
    <row r="267" spans="3:23" ht="15.75" customHeight="1">
      <c r="C267" s="344"/>
      <c r="E267" s="21"/>
      <c r="F267" s="21"/>
      <c r="K267" s="21"/>
      <c r="W267" s="343"/>
    </row>
    <row r="268" spans="3:23" ht="15.75" customHeight="1">
      <c r="C268" s="344"/>
      <c r="E268" s="21"/>
      <c r="F268" s="21"/>
      <c r="K268" s="21"/>
      <c r="W268" s="343"/>
    </row>
    <row r="269" spans="3:23" ht="15.75" customHeight="1">
      <c r="C269" s="344"/>
      <c r="E269" s="21"/>
      <c r="F269" s="21"/>
      <c r="K269" s="21"/>
      <c r="W269" s="343"/>
    </row>
    <row r="270" spans="3:23" ht="15.75" customHeight="1">
      <c r="C270" s="344"/>
      <c r="E270" s="21"/>
      <c r="F270" s="21"/>
      <c r="K270" s="21"/>
      <c r="W270" s="343"/>
    </row>
    <row r="271" spans="3:23" ht="15.75" customHeight="1">
      <c r="C271" s="344"/>
      <c r="E271" s="21"/>
      <c r="F271" s="21"/>
      <c r="K271" s="21"/>
      <c r="W271" s="343"/>
    </row>
    <row r="272" spans="3:23" ht="15.75" customHeight="1">
      <c r="C272" s="344"/>
      <c r="E272" s="21"/>
      <c r="F272" s="21"/>
      <c r="K272" s="21"/>
      <c r="W272" s="343"/>
    </row>
    <row r="273" spans="3:23" ht="15.75" customHeight="1">
      <c r="C273" s="344"/>
      <c r="E273" s="21"/>
      <c r="F273" s="21"/>
      <c r="K273" s="21"/>
      <c r="W273" s="343"/>
    </row>
    <row r="274" spans="3:23" ht="15.75" customHeight="1">
      <c r="C274" s="344"/>
      <c r="E274" s="21"/>
      <c r="F274" s="21"/>
      <c r="K274" s="21"/>
      <c r="W274" s="343"/>
    </row>
    <row r="275" spans="3:23" ht="15.75" customHeight="1">
      <c r="C275" s="344"/>
      <c r="E275" s="21"/>
      <c r="F275" s="21"/>
      <c r="K275" s="21"/>
      <c r="W275" s="343"/>
    </row>
    <row r="276" spans="3:23" ht="15.75" customHeight="1">
      <c r="C276" s="344"/>
      <c r="E276" s="21"/>
      <c r="F276" s="21"/>
      <c r="K276" s="21"/>
      <c r="W276" s="343"/>
    </row>
    <row r="277" spans="3:23" ht="15.75" customHeight="1">
      <c r="C277" s="344"/>
      <c r="E277" s="21"/>
      <c r="F277" s="21"/>
      <c r="K277" s="21"/>
      <c r="W277" s="343"/>
    </row>
    <row r="278" spans="3:23" ht="15.75" customHeight="1">
      <c r="C278" s="344"/>
      <c r="E278" s="21"/>
      <c r="F278" s="21"/>
      <c r="K278" s="21"/>
      <c r="W278" s="343"/>
    </row>
    <row r="279" spans="3:23" ht="15.75" customHeight="1">
      <c r="C279" s="344"/>
      <c r="E279" s="21"/>
      <c r="F279" s="21"/>
      <c r="K279" s="21"/>
      <c r="W279" s="343"/>
    </row>
    <row r="280" spans="3:23" ht="15.75" customHeight="1">
      <c r="C280" s="344"/>
      <c r="E280" s="21"/>
      <c r="F280" s="21"/>
      <c r="K280" s="21"/>
      <c r="W280" s="343"/>
    </row>
    <row r="281" spans="3:23" ht="15.75" customHeight="1">
      <c r="C281" s="344"/>
      <c r="E281" s="21"/>
      <c r="F281" s="21"/>
      <c r="K281" s="21"/>
      <c r="W281" s="343"/>
    </row>
    <row r="282" spans="3:23" ht="15.75" customHeight="1">
      <c r="C282" s="344"/>
      <c r="E282" s="21"/>
      <c r="F282" s="21"/>
      <c r="K282" s="21"/>
      <c r="W282" s="343"/>
    </row>
    <row r="283" spans="3:23" ht="15.75" customHeight="1">
      <c r="C283" s="344"/>
      <c r="E283" s="21"/>
      <c r="F283" s="21"/>
      <c r="K283" s="21"/>
      <c r="W283" s="343"/>
    </row>
    <row r="284" spans="3:23" ht="15.75" customHeight="1">
      <c r="C284" s="344"/>
      <c r="E284" s="21"/>
      <c r="F284" s="21"/>
      <c r="K284" s="21"/>
      <c r="W284" s="343"/>
    </row>
    <row r="285" spans="3:23" ht="15.75" customHeight="1">
      <c r="C285" s="344"/>
      <c r="E285" s="21"/>
      <c r="F285" s="21"/>
      <c r="K285" s="21"/>
      <c r="W285" s="343"/>
    </row>
    <row r="286" spans="3:23" ht="15.75" customHeight="1">
      <c r="C286" s="344"/>
      <c r="E286" s="21"/>
      <c r="F286" s="21"/>
      <c r="K286" s="21"/>
      <c r="W286" s="343"/>
    </row>
    <row r="287" spans="3:23" ht="15.75" customHeight="1">
      <c r="C287" s="344"/>
      <c r="E287" s="21"/>
      <c r="F287" s="21"/>
      <c r="K287" s="21"/>
      <c r="W287" s="343"/>
    </row>
    <row r="288" spans="3:23" ht="15.75" customHeight="1">
      <c r="C288" s="344"/>
      <c r="E288" s="21"/>
      <c r="F288" s="21"/>
      <c r="K288" s="21"/>
      <c r="W288" s="343"/>
    </row>
    <row r="289" spans="3:23" ht="15.75" customHeight="1">
      <c r="C289" s="344"/>
      <c r="E289" s="21"/>
      <c r="F289" s="21"/>
      <c r="K289" s="21"/>
      <c r="W289" s="343"/>
    </row>
    <row r="290" spans="3:23" ht="15.75" customHeight="1">
      <c r="C290" s="344"/>
      <c r="E290" s="21"/>
      <c r="F290" s="21"/>
      <c r="K290" s="21"/>
      <c r="W290" s="343"/>
    </row>
    <row r="291" spans="3:23" ht="15.75" customHeight="1">
      <c r="C291" s="344"/>
      <c r="E291" s="21"/>
      <c r="F291" s="21"/>
      <c r="K291" s="21"/>
      <c r="W291" s="343"/>
    </row>
    <row r="292" spans="3:23" ht="15.75" customHeight="1">
      <c r="C292" s="344"/>
      <c r="E292" s="21"/>
      <c r="F292" s="21"/>
      <c r="K292" s="21"/>
      <c r="W292" s="343"/>
    </row>
    <row r="293" spans="3:23" ht="15.75" customHeight="1">
      <c r="C293" s="344"/>
      <c r="E293" s="21"/>
      <c r="F293" s="21"/>
      <c r="K293" s="21"/>
      <c r="W293" s="343"/>
    </row>
    <row r="294" spans="3:23" ht="15.75" customHeight="1">
      <c r="C294" s="344"/>
      <c r="E294" s="21"/>
      <c r="F294" s="21"/>
      <c r="K294" s="21"/>
      <c r="W294" s="343"/>
    </row>
    <row r="295" spans="3:23" ht="15.75" customHeight="1">
      <c r="C295" s="344"/>
      <c r="E295" s="21"/>
      <c r="F295" s="21"/>
      <c r="K295" s="21"/>
      <c r="W295" s="343"/>
    </row>
    <row r="296" spans="3:23" ht="15.75" customHeight="1">
      <c r="C296" s="344"/>
      <c r="E296" s="21"/>
      <c r="F296" s="21"/>
      <c r="K296" s="21"/>
      <c r="W296" s="343"/>
    </row>
    <row r="297" spans="3:23" ht="15.75" customHeight="1">
      <c r="C297" s="344"/>
      <c r="E297" s="21"/>
      <c r="F297" s="21"/>
      <c r="K297" s="21"/>
      <c r="W297" s="343"/>
    </row>
    <row r="298" spans="3:23" ht="15.75" customHeight="1">
      <c r="C298" s="344"/>
      <c r="E298" s="21"/>
      <c r="F298" s="21"/>
      <c r="K298" s="21"/>
      <c r="W298" s="343"/>
    </row>
    <row r="299" spans="3:23" ht="15.75" customHeight="1">
      <c r="C299" s="344"/>
      <c r="E299" s="21"/>
      <c r="F299" s="21"/>
      <c r="K299" s="21"/>
      <c r="W299" s="343"/>
    </row>
    <row r="300" spans="3:23" ht="15.75" customHeight="1">
      <c r="C300" s="344"/>
      <c r="E300" s="21"/>
      <c r="F300" s="21"/>
      <c r="K300" s="21"/>
      <c r="W300" s="343"/>
    </row>
    <row r="301" spans="3:23" ht="15.75" customHeight="1">
      <c r="C301" s="344"/>
      <c r="E301" s="21"/>
      <c r="F301" s="21"/>
      <c r="K301" s="21"/>
      <c r="W301" s="343"/>
    </row>
    <row r="302" spans="3:23" ht="15.75" customHeight="1">
      <c r="C302" s="344"/>
      <c r="E302" s="21"/>
      <c r="F302" s="21"/>
      <c r="K302" s="21"/>
      <c r="W302" s="343"/>
    </row>
    <row r="303" spans="3:23" ht="15.75" customHeight="1">
      <c r="C303" s="344"/>
      <c r="E303" s="21"/>
      <c r="F303" s="21"/>
      <c r="K303" s="21"/>
      <c r="W303" s="343"/>
    </row>
    <row r="304" spans="3:23" ht="15.75" customHeight="1">
      <c r="C304" s="344"/>
      <c r="E304" s="21"/>
      <c r="F304" s="21"/>
      <c r="K304" s="21"/>
      <c r="W304" s="343"/>
    </row>
    <row r="305" spans="3:23" ht="15.75" customHeight="1">
      <c r="C305" s="344"/>
      <c r="E305" s="21"/>
      <c r="F305" s="21"/>
      <c r="K305" s="21"/>
      <c r="W305" s="343"/>
    </row>
    <row r="306" spans="3:23" ht="15.75" customHeight="1">
      <c r="C306" s="344"/>
      <c r="E306" s="21"/>
      <c r="F306" s="21"/>
      <c r="K306" s="21"/>
      <c r="W306" s="343"/>
    </row>
    <row r="307" spans="3:23" ht="15.75" customHeight="1">
      <c r="C307" s="344"/>
      <c r="E307" s="21"/>
      <c r="F307" s="21"/>
      <c r="K307" s="21"/>
      <c r="W307" s="343"/>
    </row>
    <row r="308" spans="3:23" ht="15.75" customHeight="1">
      <c r="C308" s="344"/>
      <c r="E308" s="21"/>
      <c r="F308" s="21"/>
      <c r="K308" s="21"/>
      <c r="W308" s="343"/>
    </row>
    <row r="309" spans="3:23" ht="15.75" customHeight="1">
      <c r="C309" s="344"/>
      <c r="E309" s="21"/>
      <c r="F309" s="21"/>
      <c r="K309" s="21"/>
      <c r="W309" s="343"/>
    </row>
    <row r="310" spans="3:23" ht="15.75" customHeight="1">
      <c r="C310" s="344"/>
      <c r="E310" s="21"/>
      <c r="F310" s="21"/>
      <c r="K310" s="21"/>
      <c r="W310" s="343"/>
    </row>
    <row r="311" spans="3:23" ht="15.75" customHeight="1">
      <c r="C311" s="344"/>
      <c r="E311" s="21"/>
      <c r="F311" s="21"/>
      <c r="K311" s="21"/>
      <c r="W311" s="343"/>
    </row>
    <row r="312" spans="3:23" ht="15.75" customHeight="1">
      <c r="C312" s="344"/>
      <c r="E312" s="21"/>
      <c r="F312" s="21"/>
      <c r="K312" s="21"/>
      <c r="W312" s="343"/>
    </row>
    <row r="313" spans="3:23" ht="15.75" customHeight="1">
      <c r="C313" s="344"/>
      <c r="E313" s="21"/>
      <c r="F313" s="21"/>
      <c r="K313" s="21"/>
      <c r="W313" s="343"/>
    </row>
    <row r="314" spans="3:23" ht="15.75" customHeight="1">
      <c r="C314" s="344"/>
      <c r="E314" s="21"/>
      <c r="F314" s="21"/>
      <c r="K314" s="21"/>
      <c r="W314" s="343"/>
    </row>
    <row r="315" spans="3:23" ht="15.75" customHeight="1">
      <c r="C315" s="344"/>
      <c r="E315" s="21"/>
      <c r="F315" s="21"/>
      <c r="K315" s="21"/>
      <c r="W315" s="343"/>
    </row>
    <row r="316" spans="3:23" ht="15.75" customHeight="1">
      <c r="C316" s="344"/>
      <c r="E316" s="21"/>
      <c r="F316" s="21"/>
      <c r="K316" s="21"/>
      <c r="W316" s="343"/>
    </row>
    <row r="317" spans="3:23" ht="15.75" customHeight="1">
      <c r="C317" s="344"/>
      <c r="E317" s="21"/>
      <c r="F317" s="21"/>
      <c r="K317" s="21"/>
      <c r="W317" s="343"/>
    </row>
    <row r="318" spans="3:23" ht="15.75" customHeight="1">
      <c r="C318" s="344"/>
      <c r="E318" s="21"/>
      <c r="F318" s="21"/>
      <c r="K318" s="21"/>
      <c r="W318" s="343"/>
    </row>
    <row r="319" spans="3:23" ht="15.75" customHeight="1">
      <c r="C319" s="344"/>
      <c r="E319" s="21"/>
      <c r="F319" s="21"/>
      <c r="K319" s="21"/>
      <c r="W319" s="343"/>
    </row>
    <row r="320" spans="3:23" ht="15.75" customHeight="1">
      <c r="C320" s="344"/>
      <c r="E320" s="21"/>
      <c r="F320" s="21"/>
      <c r="K320" s="21"/>
      <c r="W320" s="343"/>
    </row>
    <row r="321" spans="3:23" ht="15.75" customHeight="1">
      <c r="C321" s="344"/>
      <c r="E321" s="21"/>
      <c r="F321" s="21"/>
      <c r="K321" s="21"/>
      <c r="W321" s="343"/>
    </row>
    <row r="322" spans="3:23" ht="15.75" customHeight="1">
      <c r="C322" s="344"/>
      <c r="E322" s="21"/>
      <c r="F322" s="21"/>
      <c r="K322" s="21"/>
      <c r="W322" s="343"/>
    </row>
    <row r="323" spans="3:23" ht="15.75" customHeight="1">
      <c r="C323" s="344"/>
      <c r="E323" s="21"/>
      <c r="F323" s="21"/>
      <c r="K323" s="21"/>
      <c r="W323" s="343"/>
    </row>
    <row r="324" spans="3:23" ht="15.75" customHeight="1">
      <c r="C324" s="344"/>
      <c r="E324" s="21"/>
      <c r="F324" s="21"/>
      <c r="K324" s="21"/>
      <c r="W324" s="343"/>
    </row>
    <row r="325" spans="3:23" ht="15.75" customHeight="1">
      <c r="C325" s="344"/>
      <c r="E325" s="21"/>
      <c r="F325" s="21"/>
      <c r="K325" s="21"/>
      <c r="W325" s="343"/>
    </row>
    <row r="326" spans="3:23" ht="15.75" customHeight="1">
      <c r="C326" s="344"/>
      <c r="E326" s="21"/>
      <c r="F326" s="21"/>
      <c r="K326" s="21"/>
      <c r="W326" s="343"/>
    </row>
    <row r="327" spans="3:23" ht="15.75" customHeight="1">
      <c r="C327" s="344"/>
      <c r="E327" s="21"/>
      <c r="F327" s="21"/>
      <c r="K327" s="21"/>
      <c r="W327" s="343"/>
    </row>
    <row r="328" spans="3:23" ht="15.75" customHeight="1">
      <c r="C328" s="344"/>
      <c r="E328" s="21"/>
      <c r="F328" s="21"/>
      <c r="K328" s="21"/>
      <c r="W328" s="343"/>
    </row>
    <row r="329" spans="3:23" ht="15.75" customHeight="1">
      <c r="C329" s="344"/>
      <c r="E329" s="21"/>
      <c r="F329" s="21"/>
      <c r="K329" s="21"/>
      <c r="W329" s="343"/>
    </row>
    <row r="330" spans="3:23" ht="15.75" customHeight="1">
      <c r="C330" s="344"/>
      <c r="E330" s="21"/>
      <c r="F330" s="21"/>
      <c r="K330" s="21"/>
      <c r="W330" s="343"/>
    </row>
    <row r="331" spans="3:23" ht="15.75" customHeight="1">
      <c r="C331" s="344"/>
      <c r="E331" s="21"/>
      <c r="F331" s="21"/>
      <c r="K331" s="21"/>
      <c r="W331" s="343"/>
    </row>
    <row r="332" spans="3:23" ht="15.75" customHeight="1">
      <c r="C332" s="344"/>
      <c r="E332" s="21"/>
      <c r="F332" s="21"/>
      <c r="K332" s="21"/>
      <c r="W332" s="343"/>
    </row>
    <row r="333" spans="3:23" ht="15.75" customHeight="1">
      <c r="C333" s="344"/>
      <c r="E333" s="21"/>
      <c r="F333" s="21"/>
      <c r="K333" s="21"/>
      <c r="W333" s="343"/>
    </row>
    <row r="334" spans="3:23" ht="15.75" customHeight="1">
      <c r="C334" s="344"/>
      <c r="E334" s="21"/>
      <c r="F334" s="21"/>
      <c r="K334" s="21"/>
      <c r="W334" s="343"/>
    </row>
    <row r="335" spans="3:23" ht="15.75" customHeight="1">
      <c r="C335" s="344"/>
      <c r="E335" s="21"/>
      <c r="F335" s="21"/>
      <c r="K335" s="21"/>
      <c r="W335" s="343"/>
    </row>
    <row r="336" spans="3:23" ht="15.75" customHeight="1">
      <c r="C336" s="344"/>
      <c r="E336" s="21"/>
      <c r="F336" s="21"/>
      <c r="K336" s="21"/>
      <c r="W336" s="343"/>
    </row>
    <row r="337" spans="3:23" ht="15.75" customHeight="1">
      <c r="C337" s="344"/>
      <c r="E337" s="21"/>
      <c r="F337" s="21"/>
      <c r="K337" s="21"/>
      <c r="W337" s="343"/>
    </row>
    <row r="338" spans="3:23" ht="15.75" customHeight="1">
      <c r="C338" s="344"/>
      <c r="E338" s="21"/>
      <c r="F338" s="21"/>
      <c r="K338" s="21"/>
      <c r="W338" s="343"/>
    </row>
    <row r="339" spans="3:23" ht="15.75" customHeight="1">
      <c r="C339" s="344"/>
      <c r="E339" s="21"/>
      <c r="F339" s="21"/>
      <c r="K339" s="21"/>
      <c r="W339" s="343"/>
    </row>
    <row r="340" spans="3:23" ht="15.75" customHeight="1">
      <c r="C340" s="344"/>
      <c r="E340" s="21"/>
      <c r="F340" s="21"/>
      <c r="K340" s="21"/>
      <c r="W340" s="343"/>
    </row>
    <row r="341" spans="3:23" ht="15.75" customHeight="1">
      <c r="C341" s="344"/>
      <c r="E341" s="21"/>
      <c r="F341" s="21"/>
      <c r="K341" s="21"/>
      <c r="W341" s="343"/>
    </row>
    <row r="342" spans="3:23" ht="15.75" customHeight="1">
      <c r="C342" s="344"/>
      <c r="E342" s="21"/>
      <c r="F342" s="21"/>
      <c r="K342" s="21"/>
      <c r="W342" s="343"/>
    </row>
    <row r="343" spans="3:23" ht="15.75" customHeight="1">
      <c r="C343" s="344"/>
      <c r="E343" s="21"/>
      <c r="F343" s="21"/>
      <c r="K343" s="21"/>
      <c r="W343" s="343"/>
    </row>
    <row r="344" spans="3:23" ht="15.75" customHeight="1">
      <c r="C344" s="344"/>
      <c r="E344" s="21"/>
      <c r="F344" s="21"/>
      <c r="K344" s="21"/>
      <c r="W344" s="343"/>
    </row>
    <row r="345" spans="3:23" ht="15.75" customHeight="1">
      <c r="C345" s="344"/>
      <c r="E345" s="21"/>
      <c r="F345" s="21"/>
      <c r="K345" s="21"/>
      <c r="W345" s="343"/>
    </row>
    <row r="346" spans="3:23" ht="15.75" customHeight="1">
      <c r="C346" s="344"/>
      <c r="E346" s="21"/>
      <c r="F346" s="21"/>
      <c r="K346" s="21"/>
      <c r="W346" s="343"/>
    </row>
    <row r="347" spans="3:23" ht="15.75" customHeight="1">
      <c r="C347" s="344"/>
      <c r="E347" s="21"/>
      <c r="F347" s="21"/>
      <c r="K347" s="21"/>
      <c r="W347" s="343"/>
    </row>
    <row r="348" spans="3:23" ht="15.75" customHeight="1">
      <c r="C348" s="344"/>
      <c r="E348" s="21"/>
      <c r="F348" s="21"/>
      <c r="K348" s="21"/>
      <c r="W348" s="343"/>
    </row>
    <row r="349" spans="3:23" ht="15.75" customHeight="1">
      <c r="C349" s="344"/>
      <c r="E349" s="21"/>
      <c r="F349" s="21"/>
      <c r="K349" s="21"/>
      <c r="W349" s="343"/>
    </row>
    <row r="350" spans="3:23" ht="15.75" customHeight="1">
      <c r="C350" s="344"/>
      <c r="E350" s="21"/>
      <c r="F350" s="21"/>
      <c r="K350" s="21"/>
      <c r="W350" s="343"/>
    </row>
    <row r="351" spans="3:23" ht="15.75" customHeight="1">
      <c r="C351" s="344"/>
      <c r="E351" s="21"/>
      <c r="F351" s="21"/>
      <c r="K351" s="21"/>
      <c r="W351" s="343"/>
    </row>
    <row r="352" spans="3:23" ht="15.75" customHeight="1">
      <c r="C352" s="344"/>
      <c r="E352" s="21"/>
      <c r="F352" s="21"/>
      <c r="K352" s="21"/>
      <c r="W352" s="343"/>
    </row>
    <row r="353" spans="3:23" ht="15.75" customHeight="1">
      <c r="C353" s="344"/>
      <c r="E353" s="21"/>
      <c r="F353" s="21"/>
      <c r="K353" s="21"/>
      <c r="W353" s="343"/>
    </row>
    <row r="354" spans="3:23" ht="15.75" customHeight="1">
      <c r="C354" s="344"/>
      <c r="E354" s="21"/>
      <c r="F354" s="21"/>
      <c r="K354" s="21"/>
      <c r="W354" s="343"/>
    </row>
    <row r="355" spans="3:23" ht="15.75" customHeight="1">
      <c r="C355" s="344"/>
      <c r="E355" s="21"/>
      <c r="F355" s="21"/>
      <c r="K355" s="21"/>
      <c r="W355" s="343"/>
    </row>
    <row r="356" spans="3:23" ht="15.75" customHeight="1">
      <c r="C356" s="344"/>
      <c r="E356" s="21"/>
      <c r="F356" s="21"/>
      <c r="K356" s="21"/>
      <c r="W356" s="343"/>
    </row>
    <row r="357" spans="3:23" ht="15.75" customHeight="1">
      <c r="C357" s="344"/>
      <c r="E357" s="21"/>
      <c r="F357" s="21"/>
      <c r="K357" s="21"/>
      <c r="W357" s="343"/>
    </row>
    <row r="358" spans="3:23" ht="15.75" customHeight="1">
      <c r="C358" s="344"/>
      <c r="E358" s="21"/>
      <c r="F358" s="21"/>
      <c r="K358" s="21"/>
      <c r="W358" s="343"/>
    </row>
    <row r="359" spans="3:23" ht="15.75" customHeight="1">
      <c r="C359" s="344"/>
      <c r="E359" s="21"/>
      <c r="F359" s="21"/>
      <c r="K359" s="21"/>
      <c r="W359" s="343"/>
    </row>
    <row r="360" spans="3:23" ht="15.75" customHeight="1">
      <c r="C360" s="344"/>
      <c r="E360" s="21"/>
      <c r="F360" s="21"/>
      <c r="K360" s="21"/>
      <c r="W360" s="343"/>
    </row>
    <row r="361" spans="3:23" ht="15.75" customHeight="1">
      <c r="C361" s="344"/>
      <c r="E361" s="21"/>
      <c r="F361" s="21"/>
      <c r="K361" s="21"/>
      <c r="W361" s="343"/>
    </row>
    <row r="362" spans="3:23" ht="15.75" customHeight="1">
      <c r="C362" s="344"/>
      <c r="E362" s="21"/>
      <c r="F362" s="21"/>
      <c r="K362" s="21"/>
      <c r="W362" s="343"/>
    </row>
    <row r="363" spans="3:23" ht="15.75" customHeight="1">
      <c r="C363" s="344"/>
      <c r="E363" s="21"/>
      <c r="F363" s="21"/>
      <c r="K363" s="21"/>
      <c r="W363" s="343"/>
    </row>
    <row r="364" spans="3:23" ht="15.75" customHeight="1">
      <c r="C364" s="344"/>
      <c r="E364" s="21"/>
      <c r="F364" s="21"/>
      <c r="K364" s="21"/>
      <c r="W364" s="343"/>
    </row>
    <row r="365" spans="3:23" ht="15.75" customHeight="1">
      <c r="C365" s="344"/>
      <c r="E365" s="21"/>
      <c r="F365" s="21"/>
      <c r="K365" s="21"/>
      <c r="W365" s="343"/>
    </row>
    <row r="366" spans="3:23" ht="15.75" customHeight="1">
      <c r="C366" s="344"/>
      <c r="E366" s="21"/>
      <c r="F366" s="21"/>
      <c r="K366" s="21"/>
      <c r="W366" s="343"/>
    </row>
    <row r="367" spans="3:23" ht="15.75" customHeight="1">
      <c r="C367" s="344"/>
      <c r="E367" s="21"/>
      <c r="F367" s="21"/>
      <c r="K367" s="21"/>
      <c r="W367" s="343"/>
    </row>
    <row r="368" spans="3:23" ht="15.75" customHeight="1">
      <c r="C368" s="344"/>
      <c r="E368" s="21"/>
      <c r="F368" s="21"/>
      <c r="K368" s="21"/>
      <c r="W368" s="343"/>
    </row>
    <row r="369" spans="3:23" ht="15.75" customHeight="1">
      <c r="C369" s="344"/>
      <c r="E369" s="21"/>
      <c r="F369" s="21"/>
      <c r="K369" s="21"/>
      <c r="W369" s="343"/>
    </row>
    <row r="370" spans="3:23" ht="15.75" customHeight="1">
      <c r="C370" s="344"/>
      <c r="E370" s="21"/>
      <c r="F370" s="21"/>
      <c r="K370" s="21"/>
      <c r="W370" s="343"/>
    </row>
    <row r="371" spans="3:23" ht="15.75" customHeight="1">
      <c r="C371" s="344"/>
      <c r="E371" s="21"/>
      <c r="F371" s="21"/>
      <c r="K371" s="21"/>
      <c r="W371" s="343"/>
    </row>
    <row r="372" spans="3:23" ht="15.75" customHeight="1">
      <c r="C372" s="344"/>
      <c r="E372" s="21"/>
      <c r="F372" s="21"/>
      <c r="K372" s="21"/>
      <c r="W372" s="343"/>
    </row>
    <row r="373" spans="3:23" ht="15.75" customHeight="1">
      <c r="C373" s="344"/>
      <c r="E373" s="21"/>
      <c r="F373" s="21"/>
      <c r="K373" s="21"/>
      <c r="W373" s="343"/>
    </row>
    <row r="374" spans="3:23" ht="15.75" customHeight="1">
      <c r="C374" s="344"/>
      <c r="E374" s="21"/>
      <c r="F374" s="21"/>
      <c r="K374" s="21"/>
      <c r="W374" s="343"/>
    </row>
    <row r="375" spans="3:23" ht="15.75" customHeight="1">
      <c r="C375" s="344"/>
      <c r="E375" s="21"/>
      <c r="F375" s="21"/>
      <c r="K375" s="21"/>
      <c r="W375" s="343"/>
    </row>
    <row r="376" spans="3:23" ht="15.75" customHeight="1">
      <c r="C376" s="344"/>
      <c r="E376" s="21"/>
      <c r="F376" s="21"/>
      <c r="K376" s="21"/>
      <c r="W376" s="343"/>
    </row>
    <row r="377" spans="3:23" ht="15.75" customHeight="1">
      <c r="C377" s="344"/>
      <c r="E377" s="21"/>
      <c r="F377" s="21"/>
      <c r="K377" s="21"/>
      <c r="W377" s="343"/>
    </row>
    <row r="378" spans="3:23" ht="15.75" customHeight="1">
      <c r="C378" s="344"/>
      <c r="E378" s="21"/>
      <c r="F378" s="21"/>
      <c r="K378" s="21"/>
      <c r="W378" s="343"/>
    </row>
    <row r="379" spans="3:23" ht="15.75" customHeight="1">
      <c r="C379" s="344"/>
      <c r="E379" s="21"/>
      <c r="F379" s="21"/>
      <c r="K379" s="21"/>
      <c r="W379" s="343"/>
    </row>
    <row r="380" spans="3:23" ht="15.75" customHeight="1">
      <c r="C380" s="344"/>
      <c r="E380" s="21"/>
      <c r="F380" s="21"/>
      <c r="K380" s="21"/>
      <c r="W380" s="343"/>
    </row>
    <row r="381" spans="3:23" ht="15.75" customHeight="1">
      <c r="C381" s="344"/>
      <c r="E381" s="21"/>
      <c r="F381" s="21"/>
      <c r="K381" s="21"/>
      <c r="W381" s="343"/>
    </row>
    <row r="382" spans="3:23" ht="15.75" customHeight="1">
      <c r="C382" s="344"/>
      <c r="E382" s="21"/>
      <c r="F382" s="21"/>
      <c r="K382" s="21"/>
      <c r="W382" s="343"/>
    </row>
    <row r="383" spans="3:23" ht="15.75" customHeight="1">
      <c r="C383" s="344"/>
      <c r="E383" s="21"/>
      <c r="F383" s="21"/>
      <c r="K383" s="21"/>
      <c r="W383" s="343"/>
    </row>
    <row r="384" spans="3:23" ht="15.75" customHeight="1">
      <c r="C384" s="344"/>
      <c r="E384" s="21"/>
      <c r="F384" s="21"/>
      <c r="K384" s="21"/>
      <c r="W384" s="343"/>
    </row>
    <row r="385" spans="3:23" ht="15.75" customHeight="1">
      <c r="C385" s="344"/>
      <c r="E385" s="21"/>
      <c r="F385" s="21"/>
      <c r="K385" s="21"/>
      <c r="W385" s="343"/>
    </row>
    <row r="386" spans="3:23" ht="15.75" customHeight="1">
      <c r="C386" s="344"/>
      <c r="E386" s="21"/>
      <c r="F386" s="21"/>
      <c r="K386" s="21"/>
      <c r="W386" s="343"/>
    </row>
    <row r="387" spans="3:23" ht="15.75" customHeight="1">
      <c r="C387" s="344"/>
      <c r="E387" s="21"/>
      <c r="F387" s="21"/>
      <c r="K387" s="21"/>
      <c r="W387" s="343"/>
    </row>
    <row r="388" spans="3:23" ht="15.75" customHeight="1">
      <c r="C388" s="344"/>
      <c r="E388" s="21"/>
      <c r="F388" s="21"/>
      <c r="K388" s="21"/>
      <c r="W388" s="343"/>
    </row>
    <row r="389" spans="3:23" ht="15.75" customHeight="1">
      <c r="C389" s="344"/>
      <c r="E389" s="21"/>
      <c r="F389" s="21"/>
      <c r="K389" s="21"/>
      <c r="W389" s="343"/>
    </row>
    <row r="390" spans="3:23" ht="15.75" customHeight="1">
      <c r="C390" s="344"/>
      <c r="E390" s="21"/>
      <c r="F390" s="21"/>
      <c r="K390" s="21"/>
      <c r="W390" s="343"/>
    </row>
    <row r="391" spans="3:23" ht="15.75" customHeight="1">
      <c r="C391" s="344"/>
      <c r="E391" s="21"/>
      <c r="F391" s="21"/>
      <c r="K391" s="21"/>
      <c r="W391" s="343"/>
    </row>
    <row r="392" spans="3:23" ht="15.75" customHeight="1">
      <c r="C392" s="344"/>
      <c r="E392" s="21"/>
      <c r="F392" s="21"/>
      <c r="K392" s="21"/>
      <c r="W392" s="343"/>
    </row>
    <row r="393" spans="3:23" ht="15.75" customHeight="1">
      <c r="C393" s="344"/>
      <c r="E393" s="21"/>
      <c r="F393" s="21"/>
      <c r="K393" s="21"/>
      <c r="W393" s="343"/>
    </row>
    <row r="394" spans="3:23" ht="15.75" customHeight="1">
      <c r="C394" s="344"/>
      <c r="E394" s="21"/>
      <c r="F394" s="21"/>
      <c r="K394" s="21"/>
      <c r="W394" s="343"/>
    </row>
    <row r="395" spans="3:23" ht="15.75" customHeight="1">
      <c r="C395" s="344"/>
      <c r="E395" s="21"/>
      <c r="F395" s="21"/>
      <c r="K395" s="21"/>
      <c r="W395" s="343"/>
    </row>
    <row r="396" spans="3:23" ht="15.75" customHeight="1">
      <c r="C396" s="344"/>
      <c r="E396" s="21"/>
      <c r="F396" s="21"/>
      <c r="K396" s="21"/>
      <c r="W396" s="343"/>
    </row>
    <row r="397" spans="3:23" ht="15.75" customHeight="1">
      <c r="C397" s="344"/>
      <c r="E397" s="21"/>
      <c r="F397" s="21"/>
      <c r="K397" s="21"/>
      <c r="W397" s="343"/>
    </row>
    <row r="398" spans="3:23" ht="15.75" customHeight="1">
      <c r="C398" s="344"/>
      <c r="E398" s="21"/>
      <c r="F398" s="21"/>
      <c r="K398" s="21"/>
      <c r="W398" s="343"/>
    </row>
    <row r="399" spans="3:23" ht="15.75" customHeight="1">
      <c r="C399" s="344"/>
      <c r="E399" s="21"/>
      <c r="F399" s="21"/>
      <c r="K399" s="21"/>
      <c r="W399" s="343"/>
    </row>
    <row r="400" spans="3:23" ht="15.75" customHeight="1">
      <c r="C400" s="344"/>
      <c r="E400" s="21"/>
      <c r="F400" s="21"/>
      <c r="K400" s="21"/>
      <c r="W400" s="343"/>
    </row>
    <row r="401" spans="3:23" ht="15.75" customHeight="1">
      <c r="C401" s="344"/>
      <c r="E401" s="21"/>
      <c r="F401" s="21"/>
      <c r="K401" s="21"/>
      <c r="W401" s="343"/>
    </row>
    <row r="402" spans="3:23" ht="15.75" customHeight="1">
      <c r="C402" s="344"/>
      <c r="E402" s="21"/>
      <c r="F402" s="21"/>
      <c r="K402" s="21"/>
      <c r="W402" s="343"/>
    </row>
    <row r="403" spans="3:23" ht="15.75" customHeight="1">
      <c r="C403" s="344"/>
      <c r="E403" s="21"/>
      <c r="F403" s="21"/>
      <c r="K403" s="21"/>
      <c r="W403" s="343"/>
    </row>
    <row r="404" spans="3:23" ht="15.75" customHeight="1">
      <c r="C404" s="344"/>
      <c r="E404" s="21"/>
      <c r="F404" s="21"/>
      <c r="K404" s="21"/>
      <c r="W404" s="343"/>
    </row>
    <row r="405" spans="3:23" ht="15.75" customHeight="1">
      <c r="C405" s="344"/>
      <c r="E405" s="21"/>
      <c r="F405" s="21"/>
      <c r="K405" s="21"/>
      <c r="W405" s="343"/>
    </row>
    <row r="406" spans="3:23" ht="15.75" customHeight="1">
      <c r="C406" s="344"/>
      <c r="E406" s="21"/>
      <c r="F406" s="21"/>
      <c r="K406" s="21"/>
      <c r="W406" s="343"/>
    </row>
    <row r="407" spans="3:23" ht="15.75" customHeight="1">
      <c r="C407" s="344"/>
      <c r="E407" s="21"/>
      <c r="F407" s="21"/>
      <c r="K407" s="21"/>
      <c r="W407" s="343"/>
    </row>
    <row r="408" spans="3:23" ht="15.75" customHeight="1">
      <c r="C408" s="344"/>
      <c r="E408" s="21"/>
      <c r="F408" s="21"/>
      <c r="K408" s="21"/>
      <c r="W408" s="343"/>
    </row>
    <row r="409" spans="3:23" ht="15.75" customHeight="1">
      <c r="C409" s="344"/>
      <c r="E409" s="21"/>
      <c r="F409" s="21"/>
      <c r="K409" s="21"/>
      <c r="W409" s="343"/>
    </row>
    <row r="410" spans="3:23" ht="15.75" customHeight="1">
      <c r="C410" s="344"/>
      <c r="E410" s="21"/>
      <c r="F410" s="21"/>
      <c r="K410" s="21"/>
      <c r="W410" s="343"/>
    </row>
    <row r="411" spans="3:23" ht="15.75" customHeight="1">
      <c r="C411" s="344"/>
      <c r="E411" s="21"/>
      <c r="F411" s="21"/>
      <c r="K411" s="21"/>
      <c r="W411" s="343"/>
    </row>
    <row r="412" spans="3:23" ht="15.75" customHeight="1">
      <c r="C412" s="344"/>
      <c r="E412" s="21"/>
      <c r="F412" s="21"/>
      <c r="K412" s="21"/>
      <c r="W412" s="343"/>
    </row>
    <row r="413" spans="3:23" ht="15.75" customHeight="1">
      <c r="C413" s="344"/>
      <c r="E413" s="21"/>
      <c r="F413" s="21"/>
      <c r="K413" s="21"/>
      <c r="W413" s="343"/>
    </row>
    <row r="414" spans="3:23" ht="15.75" customHeight="1">
      <c r="C414" s="344"/>
      <c r="E414" s="21"/>
      <c r="F414" s="21"/>
      <c r="K414" s="21"/>
      <c r="W414" s="343"/>
    </row>
    <row r="415" spans="3:23" ht="15.75" customHeight="1">
      <c r="C415" s="344"/>
      <c r="E415" s="21"/>
      <c r="F415" s="21"/>
      <c r="K415" s="21"/>
      <c r="W415" s="343"/>
    </row>
    <row r="416" spans="3:23" ht="15.75" customHeight="1">
      <c r="C416" s="344"/>
      <c r="E416" s="21"/>
      <c r="F416" s="21"/>
      <c r="K416" s="21"/>
      <c r="W416" s="343"/>
    </row>
    <row r="417" spans="3:23" ht="15.75" customHeight="1">
      <c r="C417" s="344"/>
      <c r="E417" s="21"/>
      <c r="F417" s="21"/>
      <c r="K417" s="21"/>
      <c r="W417" s="343"/>
    </row>
    <row r="418" spans="3:23" ht="15.75" customHeight="1">
      <c r="C418" s="344"/>
      <c r="E418" s="21"/>
      <c r="F418" s="21"/>
      <c r="K418" s="21"/>
      <c r="W418" s="343"/>
    </row>
    <row r="419" spans="3:23" ht="15.75" customHeight="1">
      <c r="C419" s="344"/>
      <c r="E419" s="21"/>
      <c r="F419" s="21"/>
      <c r="K419" s="21"/>
      <c r="W419" s="343"/>
    </row>
    <row r="420" spans="3:23" ht="15.75" customHeight="1">
      <c r="C420" s="344"/>
      <c r="E420" s="21"/>
      <c r="F420" s="21"/>
      <c r="K420" s="21"/>
      <c r="W420" s="343"/>
    </row>
    <row r="421" spans="3:23" ht="15.75" customHeight="1">
      <c r="C421" s="344"/>
      <c r="E421" s="21"/>
      <c r="F421" s="21"/>
      <c r="K421" s="21"/>
      <c r="W421" s="343"/>
    </row>
    <row r="422" spans="3:23" ht="15.75" customHeight="1">
      <c r="C422" s="344"/>
      <c r="E422" s="21"/>
      <c r="F422" s="21"/>
      <c r="K422" s="21"/>
      <c r="W422" s="343"/>
    </row>
    <row r="423" spans="3:23" ht="15.75" customHeight="1">
      <c r="C423" s="344"/>
      <c r="E423" s="21"/>
      <c r="F423" s="21"/>
      <c r="K423" s="21"/>
      <c r="W423" s="343"/>
    </row>
    <row r="424" spans="3:23" ht="15.75" customHeight="1">
      <c r="C424" s="344"/>
      <c r="E424" s="21"/>
      <c r="F424" s="21"/>
      <c r="K424" s="21"/>
      <c r="W424" s="343"/>
    </row>
    <row r="425" spans="3:23" ht="15.75" customHeight="1">
      <c r="C425" s="344"/>
      <c r="E425" s="21"/>
      <c r="F425" s="21"/>
      <c r="K425" s="21"/>
      <c r="W425" s="343"/>
    </row>
    <row r="426" spans="3:23" ht="15.75" customHeight="1">
      <c r="C426" s="344"/>
      <c r="E426" s="21"/>
      <c r="F426" s="21"/>
      <c r="K426" s="21"/>
      <c r="W426" s="343"/>
    </row>
    <row r="427" spans="3:23" ht="15.75" customHeight="1">
      <c r="C427" s="344"/>
      <c r="E427" s="21"/>
      <c r="F427" s="21"/>
      <c r="K427" s="21"/>
      <c r="W427" s="343"/>
    </row>
    <row r="428" spans="3:23" ht="15.75" customHeight="1">
      <c r="C428" s="344"/>
      <c r="E428" s="21"/>
      <c r="F428" s="21"/>
      <c r="K428" s="21"/>
      <c r="W428" s="343"/>
    </row>
    <row r="429" spans="3:23" ht="15.75" customHeight="1">
      <c r="C429" s="344"/>
      <c r="E429" s="21"/>
      <c r="F429" s="21"/>
      <c r="K429" s="21"/>
      <c r="W429" s="343"/>
    </row>
    <row r="430" spans="3:23" ht="15.75" customHeight="1">
      <c r="C430" s="344"/>
      <c r="E430" s="21"/>
      <c r="F430" s="21"/>
      <c r="K430" s="21"/>
      <c r="W430" s="343"/>
    </row>
    <row r="431" spans="3:23" ht="15.75" customHeight="1">
      <c r="C431" s="344"/>
      <c r="E431" s="21"/>
      <c r="F431" s="21"/>
      <c r="K431" s="21"/>
      <c r="W431" s="343"/>
    </row>
    <row r="432" spans="3:23" ht="15.75" customHeight="1">
      <c r="C432" s="344"/>
      <c r="E432" s="21"/>
      <c r="F432" s="21"/>
      <c r="K432" s="21"/>
      <c r="W432" s="343"/>
    </row>
    <row r="433" spans="3:23" ht="15.75" customHeight="1">
      <c r="C433" s="344"/>
      <c r="E433" s="21"/>
      <c r="F433" s="21"/>
      <c r="K433" s="21"/>
      <c r="W433" s="343"/>
    </row>
    <row r="434" spans="3:23" ht="15.75" customHeight="1">
      <c r="C434" s="344"/>
      <c r="E434" s="21"/>
      <c r="F434" s="21"/>
      <c r="K434" s="21"/>
      <c r="W434" s="343"/>
    </row>
    <row r="435" spans="3:23" ht="15.75" customHeight="1">
      <c r="C435" s="344"/>
      <c r="E435" s="21"/>
      <c r="F435" s="21"/>
      <c r="K435" s="21"/>
      <c r="W435" s="343"/>
    </row>
    <row r="436" spans="3:23" ht="15.75" customHeight="1">
      <c r="C436" s="344"/>
      <c r="E436" s="21"/>
      <c r="F436" s="21"/>
      <c r="K436" s="21"/>
      <c r="W436" s="343"/>
    </row>
    <row r="437" spans="3:23" ht="15.75" customHeight="1">
      <c r="C437" s="344"/>
      <c r="E437" s="21"/>
      <c r="F437" s="21"/>
      <c r="K437" s="21"/>
      <c r="W437" s="343"/>
    </row>
    <row r="438" spans="3:23" ht="15.75" customHeight="1">
      <c r="C438" s="344"/>
      <c r="E438" s="21"/>
      <c r="F438" s="21"/>
      <c r="K438" s="21"/>
      <c r="W438" s="343"/>
    </row>
    <row r="439" spans="3:23" ht="15.75" customHeight="1">
      <c r="C439" s="344"/>
      <c r="E439" s="21"/>
      <c r="F439" s="21"/>
      <c r="K439" s="21"/>
      <c r="W439" s="343"/>
    </row>
    <row r="440" spans="3:23" ht="15.75" customHeight="1">
      <c r="C440" s="344"/>
      <c r="E440" s="21"/>
      <c r="F440" s="21"/>
      <c r="K440" s="21"/>
      <c r="W440" s="343"/>
    </row>
    <row r="441" spans="3:23" ht="15.75" customHeight="1">
      <c r="C441" s="344"/>
      <c r="E441" s="21"/>
      <c r="F441" s="21"/>
      <c r="K441" s="21"/>
      <c r="W441" s="343"/>
    </row>
    <row r="442" spans="3:23" ht="15.75" customHeight="1">
      <c r="C442" s="344"/>
      <c r="E442" s="21"/>
      <c r="F442" s="21"/>
      <c r="K442" s="21"/>
      <c r="W442" s="343"/>
    </row>
    <row r="443" spans="3:23" ht="15.75" customHeight="1">
      <c r="C443" s="344"/>
      <c r="E443" s="21"/>
      <c r="F443" s="21"/>
      <c r="K443" s="21"/>
      <c r="W443" s="343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1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20" priority="5" operator="greaterThanOrEqual">
      <formula>"100%"</formula>
    </cfRule>
  </conditionalFormatting>
  <conditionalFormatting sqref="V137:X139">
    <cfRule type="cellIs" dxfId="119" priority="6" operator="between">
      <formula>"0%"</formula>
      <formula>"25%"</formula>
    </cfRule>
  </conditionalFormatting>
  <conditionalFormatting sqref="V137:X139">
    <cfRule type="cellIs" dxfId="118" priority="7" operator="between">
      <formula>"25.01%"</formula>
      <formula>"50%"</formula>
    </cfRule>
  </conditionalFormatting>
  <conditionalFormatting sqref="V137:X139">
    <cfRule type="cellIs" dxfId="117" priority="8" operator="between">
      <formula>"50.01%"</formula>
      <formula>"75%"</formula>
    </cfRule>
  </conditionalFormatting>
  <conditionalFormatting sqref="V137:X139">
    <cfRule type="cellIs" dxfId="116" priority="9" operator="between">
      <formula>"75.01%"</formula>
      <formula>"99.99%"</formula>
    </cfRule>
  </conditionalFormatting>
  <conditionalFormatting sqref="V137:X139">
    <cfRule type="cellIs" dxfId="115" priority="10" operator="greaterThanOrEqual">
      <formula>"100%"</formula>
    </cfRule>
  </conditionalFormatting>
  <conditionalFormatting sqref="G90:H91 V90:X91">
    <cfRule type="cellIs" dxfId="114" priority="11" operator="between">
      <formula>"0%"</formula>
      <formula>"25%"</formula>
    </cfRule>
  </conditionalFormatting>
  <conditionalFormatting sqref="G90:H91 V90:X91">
    <cfRule type="cellIs" dxfId="113" priority="12" operator="between">
      <formula>"25.01%"</formula>
      <formula>"50%"</formula>
    </cfRule>
  </conditionalFormatting>
  <conditionalFormatting sqref="G90:H91 V90:X91">
    <cfRule type="cellIs" dxfId="112" priority="13" operator="between">
      <formula>"50.01%"</formula>
      <formula>"75%"</formula>
    </cfRule>
  </conditionalFormatting>
  <conditionalFormatting sqref="G90:H91 V90:X91">
    <cfRule type="cellIs" dxfId="111" priority="14" operator="between">
      <formula>"75.01%"</formula>
      <formula>"99.99%"</formula>
    </cfRule>
  </conditionalFormatting>
  <conditionalFormatting sqref="G90:H91 V90:X91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69:H69 V69:X69">
    <cfRule type="cellIs" dxfId="104" priority="21" operator="between">
      <formula>"0%"</formula>
      <formula>"25%"</formula>
    </cfRule>
  </conditionalFormatting>
  <conditionalFormatting sqref="G69:H69 V69:X69">
    <cfRule type="cellIs" dxfId="103" priority="22" operator="between">
      <formula>"25.01%"</formula>
      <formula>"50%"</formula>
    </cfRule>
  </conditionalFormatting>
  <conditionalFormatting sqref="G69:H69 V69:X69">
    <cfRule type="cellIs" dxfId="102" priority="23" operator="between">
      <formula>"50.01%"</formula>
      <formula>"75%"</formula>
    </cfRule>
  </conditionalFormatting>
  <conditionalFormatting sqref="G69:H69 V69:X69">
    <cfRule type="cellIs" dxfId="101" priority="24" operator="between">
      <formula>"75.01%"</formula>
      <formula>"99.99%"</formula>
    </cfRule>
  </conditionalFormatting>
  <conditionalFormatting sqref="G69:H69 V69:X69">
    <cfRule type="cellIs" dxfId="10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1"/>
      <c r="B1" s="62"/>
      <c r="C1" s="515" t="s">
        <v>167</v>
      </c>
      <c r="D1" s="509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20" t="s">
        <v>171</v>
      </c>
      <c r="Q1" s="508"/>
      <c r="R1" s="509"/>
      <c r="S1" s="518" t="s">
        <v>172</v>
      </c>
      <c r="T1" s="508"/>
      <c r="U1" s="509"/>
      <c r="V1" s="519" t="s">
        <v>173</v>
      </c>
      <c r="W1" s="508"/>
      <c r="X1" s="509"/>
      <c r="Y1" s="507" t="s">
        <v>174</v>
      </c>
      <c r="Z1" s="508"/>
      <c r="AA1" s="509"/>
      <c r="AB1" s="507" t="s">
        <v>175</v>
      </c>
      <c r="AC1" s="508"/>
      <c r="AD1" s="509"/>
      <c r="AE1" s="507" t="s">
        <v>176</v>
      </c>
      <c r="AF1" s="508"/>
      <c r="AG1" s="509"/>
      <c r="AH1" s="507" t="s">
        <v>177</v>
      </c>
      <c r="AI1" s="508"/>
      <c r="AJ1" s="509"/>
      <c r="AK1" s="507" t="s">
        <v>178</v>
      </c>
      <c r="AL1" s="508"/>
      <c r="AM1" s="509"/>
      <c r="AN1" s="507" t="s">
        <v>179</v>
      </c>
      <c r="AO1" s="508"/>
      <c r="AP1" s="509"/>
      <c r="AQ1" s="507" t="s">
        <v>180</v>
      </c>
      <c r="AR1" s="508"/>
      <c r="AS1" s="509"/>
      <c r="AT1" s="507" t="s">
        <v>181</v>
      </c>
      <c r="AU1" s="508"/>
      <c r="AV1" s="509"/>
      <c r="AW1" s="507" t="s">
        <v>182</v>
      </c>
      <c r="AX1" s="508"/>
      <c r="AY1" s="509"/>
      <c r="AZ1" s="507" t="s">
        <v>183</v>
      </c>
      <c r="BA1" s="508"/>
      <c r="BB1" s="509"/>
      <c r="BC1" s="507" t="s">
        <v>184</v>
      </c>
      <c r="BD1" s="508"/>
      <c r="BE1" s="509"/>
      <c r="BF1" s="507" t="s">
        <v>185</v>
      </c>
      <c r="BG1" s="508"/>
      <c r="BH1" s="509"/>
      <c r="BI1" s="507" t="s">
        <v>186</v>
      </c>
      <c r="BJ1" s="508"/>
      <c r="BK1" s="509"/>
      <c r="BL1" s="63"/>
      <c r="BM1" s="63"/>
      <c r="BN1" s="63"/>
      <c r="BO1" s="63"/>
      <c r="BP1" s="63"/>
    </row>
    <row r="2" spans="1:68" ht="45.75" customHeight="1">
      <c r="A2" s="64"/>
      <c r="B2" s="65"/>
      <c r="C2" s="64" t="s">
        <v>52</v>
      </c>
      <c r="D2" s="66" t="s">
        <v>187</v>
      </c>
      <c r="E2" s="67" t="s">
        <v>188</v>
      </c>
      <c r="F2" s="68" t="s">
        <v>63</v>
      </c>
      <c r="G2" s="67" t="s">
        <v>189</v>
      </c>
      <c r="H2" s="67" t="s">
        <v>190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71" t="s">
        <v>194</v>
      </c>
      <c r="W2" s="72" t="s">
        <v>147</v>
      </c>
      <c r="X2" s="71" t="s">
        <v>195</v>
      </c>
      <c r="Y2" s="73" t="s">
        <v>62</v>
      </c>
      <c r="Z2" s="73" t="s">
        <v>147</v>
      </c>
      <c r="AA2" s="73" t="s">
        <v>63</v>
      </c>
      <c r="AB2" s="73" t="s">
        <v>62</v>
      </c>
      <c r="AC2" s="73" t="s">
        <v>147</v>
      </c>
      <c r="AD2" s="73" t="s">
        <v>63</v>
      </c>
      <c r="AE2" s="73" t="s">
        <v>62</v>
      </c>
      <c r="AF2" s="73" t="s">
        <v>147</v>
      </c>
      <c r="AG2" s="73" t="s">
        <v>63</v>
      </c>
      <c r="AH2" s="73" t="s">
        <v>62</v>
      </c>
      <c r="AI2" s="73" t="s">
        <v>147</v>
      </c>
      <c r="AJ2" s="73" t="s">
        <v>63</v>
      </c>
      <c r="AK2" s="73" t="s">
        <v>62</v>
      </c>
      <c r="AL2" s="73" t="s">
        <v>147</v>
      </c>
      <c r="AM2" s="73" t="s">
        <v>63</v>
      </c>
      <c r="AN2" s="73" t="s">
        <v>62</v>
      </c>
      <c r="AO2" s="73" t="s">
        <v>147</v>
      </c>
      <c r="AP2" s="73" t="s">
        <v>63</v>
      </c>
      <c r="AQ2" s="73" t="s">
        <v>62</v>
      </c>
      <c r="AR2" s="73" t="s">
        <v>147</v>
      </c>
      <c r="AS2" s="73" t="s">
        <v>63</v>
      </c>
      <c r="AT2" s="73" t="s">
        <v>62</v>
      </c>
      <c r="AU2" s="73" t="s">
        <v>147</v>
      </c>
      <c r="AV2" s="73" t="s">
        <v>63</v>
      </c>
      <c r="AW2" s="73" t="s">
        <v>62</v>
      </c>
      <c r="AX2" s="73" t="s">
        <v>147</v>
      </c>
      <c r="AY2" s="73" t="s">
        <v>63</v>
      </c>
      <c r="AZ2" s="73" t="s">
        <v>62</v>
      </c>
      <c r="BA2" s="73" t="s">
        <v>147</v>
      </c>
      <c r="BB2" s="73" t="s">
        <v>63</v>
      </c>
      <c r="BC2" s="73" t="s">
        <v>62</v>
      </c>
      <c r="BD2" s="73" t="s">
        <v>147</v>
      </c>
      <c r="BE2" s="73" t="s">
        <v>63</v>
      </c>
      <c r="BF2" s="73" t="s">
        <v>62</v>
      </c>
      <c r="BG2" s="73" t="s">
        <v>147</v>
      </c>
      <c r="BH2" s="73" t="s">
        <v>63</v>
      </c>
      <c r="BI2" s="73" t="s">
        <v>62</v>
      </c>
      <c r="BJ2" s="73" t="s">
        <v>147</v>
      </c>
      <c r="BK2" s="73" t="s">
        <v>63</v>
      </c>
      <c r="BL2" s="63"/>
      <c r="BM2" s="63"/>
      <c r="BN2" s="63"/>
      <c r="BO2" s="63"/>
      <c r="BP2" s="63"/>
    </row>
    <row r="3" spans="1:68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E4+E12+E67+E96+E159</f>
        <v>2379653.64</v>
      </c>
      <c r="F3" s="77">
        <f t="shared" si="0"/>
        <v>4614392.4400000004</v>
      </c>
      <c r="G3" s="78">
        <f t="shared" ref="G3:G4" si="1">I3/E3</f>
        <v>5.5660289284788514E-2</v>
      </c>
      <c r="H3" s="78">
        <f t="shared" ref="H3:H4" si="2">M3/E3</f>
        <v>7.2502988292027235E-4</v>
      </c>
      <c r="I3" s="79">
        <f t="shared" ref="I3:O3" si="3">I4+I12+I67+I96+I159</f>
        <v>132452.21</v>
      </c>
      <c r="J3" s="79">
        <f t="shared" si="3"/>
        <v>2466010.4700000002</v>
      </c>
      <c r="K3" s="79">
        <f t="shared" si="3"/>
        <v>16240</v>
      </c>
      <c r="L3" s="79">
        <f t="shared" si="3"/>
        <v>0</v>
      </c>
      <c r="M3" s="80">
        <f t="shared" si="3"/>
        <v>1725.32</v>
      </c>
      <c r="N3" s="80">
        <f t="shared" si="3"/>
        <v>668465.60000000009</v>
      </c>
      <c r="O3" s="80">
        <f t="shared" si="3"/>
        <v>0</v>
      </c>
      <c r="P3" s="81">
        <f t="shared" ref="P3:R3" si="4">IF(BI3=0,SUM(Y3+AB3+AE3+AH3+AK3+AN3+AQ3+AT3+AW3+AZ3+BC3+BF3),BI3)</f>
        <v>2029.32</v>
      </c>
      <c r="Q3" s="81">
        <f t="shared" si="4"/>
        <v>721258.90999999992</v>
      </c>
      <c r="R3" s="68">
        <f t="shared" si="4"/>
        <v>0</v>
      </c>
      <c r="S3" s="70" t="e">
        <f t="shared" ref="S3:U3" si="5">S4+S12+S67+S96+S159</f>
        <v>#REF!</v>
      </c>
      <c r="T3" s="70">
        <f t="shared" si="5"/>
        <v>1790607.67</v>
      </c>
      <c r="U3" s="70" t="e">
        <f t="shared" si="5"/>
        <v>#REF!</v>
      </c>
      <c r="V3" s="72">
        <f t="shared" ref="V3:W3" si="6">M3/I3</f>
        <v>1.3025981219943404E-2</v>
      </c>
      <c r="W3" s="72">
        <f t="shared" si="6"/>
        <v>0.27107167959428818</v>
      </c>
      <c r="X3" s="72" t="e">
        <f t="shared" ref="X3:X4" si="7">O3/L3</f>
        <v>#DIV/0!</v>
      </c>
      <c r="Y3" s="82">
        <f t="shared" ref="Y3:BK3" si="8">Y4+Y12+Y67+Y96+Y159</f>
        <v>0</v>
      </c>
      <c r="Z3" s="82">
        <f t="shared" si="8"/>
        <v>219966.24</v>
      </c>
      <c r="AA3" s="82">
        <f t="shared" si="8"/>
        <v>0</v>
      </c>
      <c r="AB3" s="82">
        <f t="shared" si="8"/>
        <v>0</v>
      </c>
      <c r="AC3" s="82">
        <f t="shared" si="8"/>
        <v>232440.47</v>
      </c>
      <c r="AD3" s="82">
        <f t="shared" si="8"/>
        <v>0</v>
      </c>
      <c r="AE3" s="82">
        <f t="shared" si="8"/>
        <v>2029.32</v>
      </c>
      <c r="AF3" s="82">
        <f t="shared" si="8"/>
        <v>268852.19999999995</v>
      </c>
      <c r="AG3" s="82">
        <f t="shared" si="8"/>
        <v>0</v>
      </c>
      <c r="AH3" s="82">
        <f t="shared" si="8"/>
        <v>0</v>
      </c>
      <c r="AI3" s="82">
        <f t="shared" si="8"/>
        <v>0</v>
      </c>
      <c r="AJ3" s="82">
        <f t="shared" si="8"/>
        <v>0</v>
      </c>
      <c r="AK3" s="82">
        <f t="shared" si="8"/>
        <v>0</v>
      </c>
      <c r="AL3" s="82">
        <f t="shared" si="8"/>
        <v>0</v>
      </c>
      <c r="AM3" s="82">
        <f t="shared" si="8"/>
        <v>0</v>
      </c>
      <c r="AN3" s="82">
        <f t="shared" si="8"/>
        <v>0</v>
      </c>
      <c r="AO3" s="82">
        <f t="shared" si="8"/>
        <v>0</v>
      </c>
      <c r="AP3" s="82">
        <f t="shared" si="8"/>
        <v>0</v>
      </c>
      <c r="AQ3" s="82">
        <f t="shared" si="8"/>
        <v>0</v>
      </c>
      <c r="AR3" s="82">
        <f t="shared" si="8"/>
        <v>0</v>
      </c>
      <c r="AS3" s="82">
        <f t="shared" si="8"/>
        <v>0</v>
      </c>
      <c r="AT3" s="82">
        <f t="shared" si="8"/>
        <v>0</v>
      </c>
      <c r="AU3" s="82">
        <f t="shared" si="8"/>
        <v>0</v>
      </c>
      <c r="AV3" s="82">
        <f t="shared" si="8"/>
        <v>0</v>
      </c>
      <c r="AW3" s="82">
        <f t="shared" si="8"/>
        <v>0</v>
      </c>
      <c r="AX3" s="82">
        <f t="shared" si="8"/>
        <v>0</v>
      </c>
      <c r="AY3" s="82">
        <f t="shared" si="8"/>
        <v>0</v>
      </c>
      <c r="AZ3" s="82">
        <f t="shared" si="8"/>
        <v>0</v>
      </c>
      <c r="BA3" s="82">
        <f t="shared" si="8"/>
        <v>0</v>
      </c>
      <c r="BB3" s="82">
        <f t="shared" si="8"/>
        <v>0</v>
      </c>
      <c r="BC3" s="82">
        <f t="shared" si="8"/>
        <v>0</v>
      </c>
      <c r="BD3" s="82">
        <f t="shared" si="8"/>
        <v>0</v>
      </c>
      <c r="BE3" s="82">
        <f t="shared" si="8"/>
        <v>0</v>
      </c>
      <c r="BF3" s="82">
        <f t="shared" si="8"/>
        <v>0</v>
      </c>
      <c r="BG3" s="82">
        <f t="shared" si="8"/>
        <v>0</v>
      </c>
      <c r="BH3" s="82">
        <f t="shared" si="8"/>
        <v>0</v>
      </c>
      <c r="BI3" s="82">
        <f t="shared" si="8"/>
        <v>0</v>
      </c>
      <c r="BJ3" s="82">
        <f t="shared" si="8"/>
        <v>0</v>
      </c>
      <c r="BK3" s="82">
        <f t="shared" si="8"/>
        <v>0</v>
      </c>
      <c r="BL3" s="83"/>
      <c r="BM3" s="84"/>
      <c r="BN3" s="84"/>
      <c r="BO3" s="84"/>
      <c r="BP3" s="84"/>
    </row>
    <row r="4" spans="1:68" ht="21">
      <c r="A4" s="85"/>
      <c r="B4" s="85"/>
      <c r="C4" s="85" t="s">
        <v>199</v>
      </c>
      <c r="D4" s="85"/>
      <c r="E4" s="86">
        <f>SUM(E5:E11)</f>
        <v>48607.67</v>
      </c>
      <c r="F4" s="86">
        <f>SUM(F6:F11)</f>
        <v>123386.01999999999</v>
      </c>
      <c r="G4" s="87">
        <f t="shared" si="1"/>
        <v>4.0878322289465842E-2</v>
      </c>
      <c r="H4" s="87">
        <f t="shared" si="2"/>
        <v>0</v>
      </c>
      <c r="I4" s="86">
        <f>SUM(I5:I11)</f>
        <v>1987</v>
      </c>
      <c r="J4" s="86">
        <f>SUM(J6:J11)</f>
        <v>17783.25</v>
      </c>
      <c r="K4" s="86"/>
      <c r="L4" s="86">
        <f t="shared" ref="L4:O4" si="9">SUM(L14)</f>
        <v>0</v>
      </c>
      <c r="M4" s="86">
        <f t="shared" si="9"/>
        <v>0</v>
      </c>
      <c r="N4" s="86">
        <f t="shared" si="9"/>
        <v>0</v>
      </c>
      <c r="O4" s="86">
        <f t="shared" si="9"/>
        <v>0</v>
      </c>
      <c r="P4" s="86">
        <f t="shared" ref="P4:R4" si="10">IF(BI4=0,SUM(Y4+AB4+AE4+AH4+AK4+AN4+AQ4+AT4+AW4+AZ4+BC4+BF4),BI4)</f>
        <v>304</v>
      </c>
      <c r="Q4" s="86">
        <f t="shared" si="10"/>
        <v>0</v>
      </c>
      <c r="R4" s="86">
        <f t="shared" si="10"/>
        <v>0</v>
      </c>
      <c r="S4" s="86">
        <f>SUM(S14)</f>
        <v>207.34</v>
      </c>
      <c r="T4" s="86">
        <f>SUM(T8)</f>
        <v>15833.25</v>
      </c>
      <c r="U4" s="86">
        <f>SUM(U14)</f>
        <v>0</v>
      </c>
      <c r="V4" s="86">
        <f t="shared" ref="V4:W4" si="11">M4/I4</f>
        <v>0</v>
      </c>
      <c r="W4" s="87">
        <f t="shared" si="11"/>
        <v>0</v>
      </c>
      <c r="X4" s="87" t="e">
        <f t="shared" si="7"/>
        <v>#DIV/0!</v>
      </c>
      <c r="Y4" s="86">
        <f t="shared" ref="Y4:AD4" si="12">SUM(Y14)</f>
        <v>0</v>
      </c>
      <c r="Z4" s="86">
        <f t="shared" si="12"/>
        <v>0</v>
      </c>
      <c r="AA4" s="86">
        <f t="shared" si="12"/>
        <v>0</v>
      </c>
      <c r="AB4" s="86">
        <f t="shared" si="12"/>
        <v>0</v>
      </c>
      <c r="AC4" s="86">
        <f t="shared" si="12"/>
        <v>0</v>
      </c>
      <c r="AD4" s="86">
        <f t="shared" si="12"/>
        <v>0</v>
      </c>
      <c r="AE4" s="86">
        <f>SUM(AE5:AE11)</f>
        <v>304</v>
      </c>
      <c r="AF4" s="86">
        <f t="shared" ref="AF4:BK4" si="13">SUM(AF14)</f>
        <v>0</v>
      </c>
      <c r="AG4" s="86">
        <f t="shared" si="13"/>
        <v>0</v>
      </c>
      <c r="AH4" s="86">
        <f t="shared" si="13"/>
        <v>0</v>
      </c>
      <c r="AI4" s="86">
        <f t="shared" si="13"/>
        <v>0</v>
      </c>
      <c r="AJ4" s="86">
        <f t="shared" si="13"/>
        <v>0</v>
      </c>
      <c r="AK4" s="86">
        <f t="shared" si="13"/>
        <v>0</v>
      </c>
      <c r="AL4" s="86">
        <f t="shared" si="13"/>
        <v>0</v>
      </c>
      <c r="AM4" s="86">
        <f t="shared" si="13"/>
        <v>0</v>
      </c>
      <c r="AN4" s="86">
        <f t="shared" si="13"/>
        <v>0</v>
      </c>
      <c r="AO4" s="86">
        <f t="shared" si="13"/>
        <v>0</v>
      </c>
      <c r="AP4" s="86">
        <f t="shared" si="13"/>
        <v>0</v>
      </c>
      <c r="AQ4" s="86">
        <f t="shared" si="13"/>
        <v>0</v>
      </c>
      <c r="AR4" s="86">
        <f t="shared" si="13"/>
        <v>0</v>
      </c>
      <c r="AS4" s="86">
        <f t="shared" si="13"/>
        <v>0</v>
      </c>
      <c r="AT4" s="86">
        <f t="shared" si="13"/>
        <v>0</v>
      </c>
      <c r="AU4" s="86">
        <f t="shared" si="13"/>
        <v>0</v>
      </c>
      <c r="AV4" s="86">
        <f t="shared" si="13"/>
        <v>0</v>
      </c>
      <c r="AW4" s="86">
        <f t="shared" si="13"/>
        <v>0</v>
      </c>
      <c r="AX4" s="86">
        <f t="shared" si="13"/>
        <v>0</v>
      </c>
      <c r="AY4" s="86">
        <f t="shared" si="13"/>
        <v>0</v>
      </c>
      <c r="AZ4" s="86">
        <f t="shared" si="13"/>
        <v>0</v>
      </c>
      <c r="BA4" s="86">
        <f t="shared" si="13"/>
        <v>0</v>
      </c>
      <c r="BB4" s="86">
        <f t="shared" si="13"/>
        <v>0</v>
      </c>
      <c r="BC4" s="86">
        <f t="shared" si="13"/>
        <v>0</v>
      </c>
      <c r="BD4" s="86">
        <f t="shared" si="13"/>
        <v>0</v>
      </c>
      <c r="BE4" s="86">
        <f t="shared" si="13"/>
        <v>0</v>
      </c>
      <c r="BF4" s="86">
        <f t="shared" si="13"/>
        <v>0</v>
      </c>
      <c r="BG4" s="86">
        <f t="shared" si="13"/>
        <v>0</v>
      </c>
      <c r="BH4" s="86">
        <f t="shared" si="13"/>
        <v>0</v>
      </c>
      <c r="BI4" s="86">
        <f t="shared" si="13"/>
        <v>0</v>
      </c>
      <c r="BJ4" s="86">
        <f t="shared" si="13"/>
        <v>0</v>
      </c>
      <c r="BK4" s="86">
        <f t="shared" si="13"/>
        <v>0</v>
      </c>
      <c r="BL4" s="83"/>
      <c r="BM4" s="84"/>
      <c r="BN4" s="84"/>
      <c r="BO4" s="84"/>
      <c r="BP4" s="84"/>
    </row>
    <row r="5" spans="1:68" ht="15.75" customHeight="1">
      <c r="A5" s="88" t="s">
        <v>472</v>
      </c>
      <c r="B5" s="88"/>
      <c r="C5" s="89" t="s">
        <v>200</v>
      </c>
      <c r="D5" s="90" t="s">
        <v>201</v>
      </c>
      <c r="E5" s="91">
        <v>1500</v>
      </c>
      <c r="F5" s="92"/>
      <c r="G5" s="93"/>
      <c r="H5" s="93"/>
      <c r="I5" s="94">
        <v>1500</v>
      </c>
      <c r="J5" s="95"/>
      <c r="K5" s="95"/>
      <c r="L5" s="94"/>
      <c r="M5" s="96">
        <f t="shared" ref="M5:O5" si="14">Y5+AB5+AE5+AH5+AK5+AN5+AQ5+AT5+AW5+AZ5+BC5+BF5</f>
        <v>0</v>
      </c>
      <c r="N5" s="96">
        <f t="shared" si="14"/>
        <v>0</v>
      </c>
      <c r="O5" s="96">
        <f t="shared" si="14"/>
        <v>0</v>
      </c>
      <c r="P5" s="81">
        <f t="shared" ref="P5:R5" si="15">IF(BI5=0,SUM(Y5+AB5+AE5+AH5+AK5+AN5+AQ5+AT5+AW5+AZ5+BC5+BF5),BI5)</f>
        <v>0</v>
      </c>
      <c r="Q5" s="81">
        <f t="shared" si="15"/>
        <v>0</v>
      </c>
      <c r="R5" s="81">
        <f t="shared" si="15"/>
        <v>0</v>
      </c>
      <c r="S5" s="96"/>
      <c r="T5" s="96"/>
      <c r="U5" s="96"/>
      <c r="V5" s="96"/>
      <c r="W5" s="97"/>
      <c r="X5" s="97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8"/>
      <c r="BM5" s="99"/>
      <c r="BN5" s="99"/>
      <c r="BO5" s="99"/>
      <c r="BP5" s="99"/>
    </row>
    <row r="6" spans="1:68" ht="15.75" customHeight="1">
      <c r="A6" s="88"/>
      <c r="B6" s="88"/>
      <c r="C6" s="100" t="s">
        <v>202</v>
      </c>
      <c r="D6" s="90" t="s">
        <v>203</v>
      </c>
      <c r="E6" s="91">
        <v>4202</v>
      </c>
      <c r="F6" s="92">
        <v>10345.6</v>
      </c>
      <c r="G6" s="93">
        <f t="shared" ref="G6:G56" si="16">I6/E6</f>
        <v>0</v>
      </c>
      <c r="H6" s="93">
        <f t="shared" ref="H6:H23" si="17">M6/E6</f>
        <v>0</v>
      </c>
      <c r="I6" s="94"/>
      <c r="J6" s="95"/>
      <c r="K6" s="95"/>
      <c r="L6" s="94"/>
      <c r="M6" s="96">
        <f t="shared" ref="M6:O6" si="18">Y6+AB6+AE6+AH6+AK6+AN6+AQ6+AT6+AW6+AZ6+BC6+BF6</f>
        <v>0</v>
      </c>
      <c r="N6" s="96">
        <f t="shared" si="18"/>
        <v>0</v>
      </c>
      <c r="O6" s="96">
        <f t="shared" si="18"/>
        <v>0</v>
      </c>
      <c r="P6" s="81">
        <f t="shared" ref="P6:R6" si="19">IF(BI6=0,SUM(Y6+AB6+AE6+AH6+AK6+AN6+AQ6+AT6+AW6+AZ6+BC6+BF6),BI6)</f>
        <v>0</v>
      </c>
      <c r="Q6" s="81">
        <f t="shared" si="19"/>
        <v>0</v>
      </c>
      <c r="R6" s="81">
        <f t="shared" si="19"/>
        <v>0</v>
      </c>
      <c r="S6" s="96">
        <f t="shared" ref="S6:T6" si="20">I6-M6</f>
        <v>0</v>
      </c>
      <c r="T6" s="96">
        <f t="shared" si="20"/>
        <v>0</v>
      </c>
      <c r="U6" s="96">
        <f t="shared" ref="U6:U11" si="21">L6-O6</f>
        <v>0</v>
      </c>
      <c r="V6" s="96" t="e">
        <f t="shared" ref="V6:W6" si="22">M6/I6</f>
        <v>#DIV/0!</v>
      </c>
      <c r="W6" s="97" t="e">
        <f t="shared" si="22"/>
        <v>#DIV/0!</v>
      </c>
      <c r="X6" s="97" t="e">
        <f t="shared" ref="X6:X89" si="23">O6/L6</f>
        <v>#DIV/0!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9"/>
      <c r="BO6" s="99"/>
      <c r="BP6" s="99"/>
    </row>
    <row r="7" spans="1:68" ht="15.75" customHeight="1">
      <c r="A7" s="88"/>
      <c r="B7" s="88"/>
      <c r="C7" s="100" t="s">
        <v>204</v>
      </c>
      <c r="D7" s="90" t="s">
        <v>205</v>
      </c>
      <c r="E7" s="91">
        <v>1680.8</v>
      </c>
      <c r="F7" s="92">
        <v>2955.35</v>
      </c>
      <c r="G7" s="93">
        <f t="shared" si="16"/>
        <v>0</v>
      </c>
      <c r="H7" s="93">
        <f t="shared" si="17"/>
        <v>0</v>
      </c>
      <c r="I7" s="94"/>
      <c r="J7" s="95"/>
      <c r="K7" s="95"/>
      <c r="L7" s="94"/>
      <c r="M7" s="96">
        <f t="shared" ref="M7:O7" si="24">Y7+AB7+AE7+AH7+AK7+AN7+AQ7+AT7+AW7+AZ7+BC7+BF7</f>
        <v>0</v>
      </c>
      <c r="N7" s="96">
        <f t="shared" si="24"/>
        <v>0</v>
      </c>
      <c r="O7" s="96">
        <f t="shared" si="24"/>
        <v>0</v>
      </c>
      <c r="P7" s="81">
        <f t="shared" ref="P7:R7" si="25">IF(BI7=0,SUM(Y7+AB7+AE7+AH7+AK7+AN7+AQ7+AT7+AW7+AZ7+BC7+BF7),BI7)</f>
        <v>0</v>
      </c>
      <c r="Q7" s="81">
        <f t="shared" si="25"/>
        <v>0</v>
      </c>
      <c r="R7" s="81">
        <f t="shared" si="25"/>
        <v>0</v>
      </c>
      <c r="S7" s="96">
        <f t="shared" ref="S7:T7" si="26">I7-M7</f>
        <v>0</v>
      </c>
      <c r="T7" s="96">
        <f t="shared" si="26"/>
        <v>0</v>
      </c>
      <c r="U7" s="96">
        <f t="shared" si="21"/>
        <v>0</v>
      </c>
      <c r="V7" s="96" t="e">
        <f t="shared" ref="V7:W7" si="27">M7/I7</f>
        <v>#DIV/0!</v>
      </c>
      <c r="W7" s="97" t="e">
        <f t="shared" si="27"/>
        <v>#DIV/0!</v>
      </c>
      <c r="X7" s="97" t="e">
        <f t="shared" si="23"/>
        <v>#DIV/0!</v>
      </c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8"/>
      <c r="BM7" s="99"/>
      <c r="BN7" s="99"/>
      <c r="BO7" s="99"/>
      <c r="BP7" s="99"/>
    </row>
    <row r="8" spans="1:68" ht="15.75" customHeight="1">
      <c r="A8" s="88"/>
      <c r="B8" s="101" t="s">
        <v>206</v>
      </c>
      <c r="C8" s="100" t="s">
        <v>207</v>
      </c>
      <c r="D8" s="90" t="s">
        <v>528</v>
      </c>
      <c r="E8" s="91">
        <v>15127.2</v>
      </c>
      <c r="F8" s="92">
        <v>58483.53</v>
      </c>
      <c r="G8" s="93">
        <f t="shared" si="16"/>
        <v>0</v>
      </c>
      <c r="H8" s="93">
        <f t="shared" si="17"/>
        <v>0</v>
      </c>
      <c r="I8" s="94"/>
      <c r="J8" s="95">
        <v>15833.25</v>
      </c>
      <c r="K8" s="95"/>
      <c r="L8" s="94"/>
      <c r="M8" s="96">
        <f t="shared" ref="M8:O8" si="28">Y8+AB8+AE8+AH8+AK8+AN8+AQ8+AT8+AW8+AZ8+BC8+BF8</f>
        <v>0</v>
      </c>
      <c r="N8" s="96">
        <f t="shared" si="28"/>
        <v>0</v>
      </c>
      <c r="O8" s="96">
        <f t="shared" si="28"/>
        <v>0</v>
      </c>
      <c r="P8" s="81">
        <f t="shared" ref="P8:R8" si="29">IF(BI8=0,SUM(Y8+AB8+AE8+AH8+AK8+AN8+AQ8+AT8+AW8+AZ8+BC8+BF8),BI8)</f>
        <v>0</v>
      </c>
      <c r="Q8" s="81">
        <f t="shared" si="29"/>
        <v>0</v>
      </c>
      <c r="R8" s="81">
        <f t="shared" si="29"/>
        <v>0</v>
      </c>
      <c r="S8" s="96">
        <f t="shared" ref="S8:T8" si="30">I8-M8</f>
        <v>0</v>
      </c>
      <c r="T8" s="96">
        <f t="shared" si="30"/>
        <v>15833.25</v>
      </c>
      <c r="U8" s="96">
        <f t="shared" si="21"/>
        <v>0</v>
      </c>
      <c r="V8" s="96" t="e">
        <f t="shared" ref="V8:W8" si="31">M8/I8</f>
        <v>#DIV/0!</v>
      </c>
      <c r="W8" s="97">
        <f t="shared" si="31"/>
        <v>0</v>
      </c>
      <c r="X8" s="97" t="e">
        <f t="shared" si="23"/>
        <v>#DIV/0!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8"/>
      <c r="BM8" s="99"/>
      <c r="BN8" s="99"/>
      <c r="BO8" s="99"/>
      <c r="BP8" s="99"/>
    </row>
    <row r="9" spans="1:68" ht="15.75" customHeight="1">
      <c r="A9" s="88"/>
      <c r="B9" s="88"/>
      <c r="C9" s="100" t="s">
        <v>209</v>
      </c>
      <c r="D9" s="90" t="s">
        <v>69</v>
      </c>
      <c r="E9" s="91">
        <v>8029.07</v>
      </c>
      <c r="F9" s="92"/>
      <c r="G9" s="93">
        <f t="shared" si="16"/>
        <v>0</v>
      </c>
      <c r="H9" s="93">
        <f t="shared" si="17"/>
        <v>0</v>
      </c>
      <c r="I9" s="94"/>
      <c r="J9" s="352">
        <v>1950</v>
      </c>
      <c r="K9" s="95"/>
      <c r="L9" s="94"/>
      <c r="M9" s="96">
        <f t="shared" ref="M9:O9" si="32">Y9+AB9+AE9+AH9+AK9+AN9+AQ9+AT9+AW9+AZ9+BC9+BF9</f>
        <v>0</v>
      </c>
      <c r="N9" s="96">
        <f t="shared" si="32"/>
        <v>0</v>
      </c>
      <c r="O9" s="96">
        <f t="shared" si="32"/>
        <v>0</v>
      </c>
      <c r="P9" s="81">
        <f t="shared" ref="P9:R9" si="33">IF(BI9=0,SUM(Y9+AB9+AE9+AH9+AK9+AN9+AQ9+AT9+AW9+AZ9+BC9+BF9),BI9)</f>
        <v>0</v>
      </c>
      <c r="Q9" s="81">
        <f t="shared" si="33"/>
        <v>0</v>
      </c>
      <c r="R9" s="81">
        <f t="shared" si="33"/>
        <v>0</v>
      </c>
      <c r="S9" s="96">
        <f t="shared" ref="S9:T9" si="34">I9-M9</f>
        <v>0</v>
      </c>
      <c r="T9" s="96">
        <f t="shared" si="34"/>
        <v>1950</v>
      </c>
      <c r="U9" s="96">
        <f t="shared" si="21"/>
        <v>0</v>
      </c>
      <c r="V9" s="96" t="e">
        <f t="shared" ref="V9:W9" si="35">M9/I9</f>
        <v>#DIV/0!</v>
      </c>
      <c r="W9" s="97">
        <f t="shared" si="35"/>
        <v>0</v>
      </c>
      <c r="X9" s="97" t="e">
        <f t="shared" si="23"/>
        <v>#DIV/0!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8"/>
      <c r="BM9" s="99"/>
      <c r="BN9" s="99"/>
      <c r="BO9" s="99"/>
      <c r="BP9" s="99"/>
    </row>
    <row r="10" spans="1:68" ht="15.75" customHeight="1">
      <c r="A10" s="353" t="s">
        <v>529</v>
      </c>
      <c r="B10" s="88"/>
      <c r="C10" s="103" t="s">
        <v>210</v>
      </c>
      <c r="D10" s="90" t="s">
        <v>70</v>
      </c>
      <c r="E10" s="91">
        <v>13866.6</v>
      </c>
      <c r="F10" s="92">
        <v>51601.54</v>
      </c>
      <c r="G10" s="93">
        <f t="shared" si="16"/>
        <v>3.512036115558248E-2</v>
      </c>
      <c r="H10" s="93">
        <f t="shared" si="17"/>
        <v>2.1923182322991938E-2</v>
      </c>
      <c r="I10" s="94">
        <f>304+183</f>
        <v>487</v>
      </c>
      <c r="J10" s="95"/>
      <c r="K10" s="95"/>
      <c r="L10" s="94"/>
      <c r="M10" s="96">
        <f t="shared" ref="M10:O10" si="36">Y10+AB10+AE10+AH10+AK10+AN10+AQ10+AT10+AW10+AZ10+BC10+BF10</f>
        <v>304</v>
      </c>
      <c r="N10" s="96">
        <f t="shared" si="36"/>
        <v>0</v>
      </c>
      <c r="O10" s="96">
        <f t="shared" si="36"/>
        <v>0</v>
      </c>
      <c r="P10" s="81">
        <f t="shared" ref="P10:R10" si="37">IF(BI10=0,SUM(Y10+AB10+AE10+AH10+AK10+AN10+AQ10+AT10+AW10+AZ10+BC10+BF10),BI10)</f>
        <v>304</v>
      </c>
      <c r="Q10" s="81">
        <f t="shared" si="37"/>
        <v>0</v>
      </c>
      <c r="R10" s="81">
        <f t="shared" si="37"/>
        <v>0</v>
      </c>
      <c r="S10" s="96">
        <f t="shared" ref="S10:T10" si="38">I10-M10</f>
        <v>183</v>
      </c>
      <c r="T10" s="96">
        <f t="shared" si="38"/>
        <v>0</v>
      </c>
      <c r="U10" s="96">
        <f t="shared" si="21"/>
        <v>0</v>
      </c>
      <c r="V10" s="96">
        <f t="shared" ref="V10:W10" si="39">M10/I10</f>
        <v>0.62422997946611913</v>
      </c>
      <c r="W10" s="97" t="e">
        <f t="shared" si="39"/>
        <v>#DIV/0!</v>
      </c>
      <c r="X10" s="97" t="e">
        <f t="shared" si="23"/>
        <v>#DIV/0!</v>
      </c>
      <c r="Y10" s="95"/>
      <c r="Z10" s="95"/>
      <c r="AA10" s="95"/>
      <c r="AB10" s="95"/>
      <c r="AC10" s="95"/>
      <c r="AD10" s="95"/>
      <c r="AE10" s="102">
        <v>304</v>
      </c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8"/>
      <c r="BM10" s="99"/>
      <c r="BN10" s="99"/>
      <c r="BO10" s="99"/>
      <c r="BP10" s="99"/>
    </row>
    <row r="11" spans="1:68" ht="15.75" customHeight="1">
      <c r="A11" s="88"/>
      <c r="B11" s="88"/>
      <c r="C11" s="100" t="s">
        <v>211</v>
      </c>
      <c r="D11" s="90" t="s">
        <v>71</v>
      </c>
      <c r="E11" s="91">
        <v>4202</v>
      </c>
      <c r="F11" s="91"/>
      <c r="G11" s="93">
        <f t="shared" si="16"/>
        <v>0</v>
      </c>
      <c r="H11" s="93">
        <f t="shared" si="17"/>
        <v>0</v>
      </c>
      <c r="I11" s="94"/>
      <c r="J11" s="95"/>
      <c r="K11" s="95"/>
      <c r="L11" s="94"/>
      <c r="M11" s="96">
        <f t="shared" ref="M11:O11" si="40">Y11+AB11+AE11+AH11+AK11+AN11+AQ11+AT11+AW11+AZ11+BC11+BF11</f>
        <v>0</v>
      </c>
      <c r="N11" s="96">
        <f t="shared" si="40"/>
        <v>0</v>
      </c>
      <c r="O11" s="96">
        <f t="shared" si="40"/>
        <v>0</v>
      </c>
      <c r="P11" s="81">
        <f t="shared" ref="P11:R11" si="41">IF(BI11=0,SUM(Y11+AB11+AE11+AH11+AK11+AN11+AQ11+AT11+AW11+AZ11+BC11+BF11),BI11)</f>
        <v>0</v>
      </c>
      <c r="Q11" s="81">
        <f t="shared" si="41"/>
        <v>0</v>
      </c>
      <c r="R11" s="81">
        <f t="shared" si="41"/>
        <v>0</v>
      </c>
      <c r="S11" s="96">
        <f t="shared" ref="S11:T11" si="42">I11-M11</f>
        <v>0</v>
      </c>
      <c r="T11" s="96">
        <f t="shared" si="42"/>
        <v>0</v>
      </c>
      <c r="U11" s="96">
        <f t="shared" si="21"/>
        <v>0</v>
      </c>
      <c r="V11" s="96" t="e">
        <f t="shared" ref="V11:W11" si="43">M11/I11</f>
        <v>#DIV/0!</v>
      </c>
      <c r="W11" s="97" t="e">
        <f t="shared" si="43"/>
        <v>#DIV/0!</v>
      </c>
      <c r="X11" s="97" t="e">
        <f t="shared" si="23"/>
        <v>#DIV/0!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8"/>
      <c r="BM11" s="99"/>
      <c r="BN11" s="99"/>
      <c r="BO11" s="99"/>
      <c r="BP11" s="99"/>
    </row>
    <row r="12" spans="1:68" ht="21">
      <c r="A12" s="104"/>
      <c r="B12" s="104"/>
      <c r="C12" s="104" t="s">
        <v>212</v>
      </c>
      <c r="D12" s="105"/>
      <c r="E12" s="86">
        <f t="shared" ref="E12:F12" si="44">SUM(E13:E66)</f>
        <v>1669164.1900000002</v>
      </c>
      <c r="F12" s="86">
        <f t="shared" si="44"/>
        <v>3250000</v>
      </c>
      <c r="G12" s="106">
        <f t="shared" si="16"/>
        <v>6.7704669604731926E-2</v>
      </c>
      <c r="H12" s="106">
        <f t="shared" si="17"/>
        <v>1.0336430713865242E-3</v>
      </c>
      <c r="I12" s="86">
        <f>SUM(I13:I66)</f>
        <v>113010.20999999999</v>
      </c>
      <c r="J12" s="86">
        <f t="shared" ref="J12:N12" si="45">SUM(J15:J66)</f>
        <v>1611770.46</v>
      </c>
      <c r="K12" s="86">
        <f t="shared" si="45"/>
        <v>16240</v>
      </c>
      <c r="L12" s="86">
        <f t="shared" si="45"/>
        <v>0</v>
      </c>
      <c r="M12" s="86">
        <f t="shared" si="45"/>
        <v>1725.32</v>
      </c>
      <c r="N12" s="86">
        <f t="shared" si="45"/>
        <v>477566.29000000004</v>
      </c>
      <c r="O12" s="107">
        <f>SUM(O15:O63)</f>
        <v>0</v>
      </c>
      <c r="P12" s="86">
        <f t="shared" ref="P12:R12" si="46">IF(BI12=0,SUM(Y12+AB12+AE12+AH12+AK12+AN12+AQ12+AT12+AW12+AZ12+BC12+BF12),BI12)</f>
        <v>1725.32</v>
      </c>
      <c r="Q12" s="86">
        <f t="shared" si="46"/>
        <v>525372.39999999991</v>
      </c>
      <c r="R12" s="107">
        <f t="shared" si="46"/>
        <v>0</v>
      </c>
      <c r="S12" s="86">
        <f t="shared" ref="S12:U12" si="47">SUM(S15:S66)</f>
        <v>109577.54999999999</v>
      </c>
      <c r="T12" s="86">
        <f t="shared" si="47"/>
        <v>1134204.17</v>
      </c>
      <c r="U12" s="107">
        <f t="shared" si="47"/>
        <v>0</v>
      </c>
      <c r="V12" s="87">
        <f t="shared" ref="V12:W12" si="48">M12/I12</f>
        <v>1.5266939155320569E-2</v>
      </c>
      <c r="W12" s="87">
        <f t="shared" si="48"/>
        <v>0.29629919510995384</v>
      </c>
      <c r="X12" s="87" t="e">
        <f t="shared" si="23"/>
        <v>#DIV/0!</v>
      </c>
      <c r="Y12" s="86">
        <f t="shared" ref="Y12:AC12" si="49">SUM(Y15:Y66)</f>
        <v>0</v>
      </c>
      <c r="Z12" s="86">
        <f t="shared" si="49"/>
        <v>162060.35</v>
      </c>
      <c r="AA12" s="86">
        <f t="shared" si="49"/>
        <v>0</v>
      </c>
      <c r="AB12" s="86">
        <f t="shared" si="49"/>
        <v>0</v>
      </c>
      <c r="AC12" s="86">
        <f t="shared" si="49"/>
        <v>163302.63</v>
      </c>
      <c r="AD12" s="86">
        <f>SUM(AD15:AD63)</f>
        <v>0</v>
      </c>
      <c r="AE12" s="86">
        <f>SUM(AE15:AE66)</f>
        <v>1725.32</v>
      </c>
      <c r="AF12" s="86">
        <f>SUM(AF15:AF65)</f>
        <v>200009.41999999995</v>
      </c>
      <c r="AG12" s="86">
        <f>SUM(AG15:AG63)</f>
        <v>0</v>
      </c>
      <c r="AH12" s="86">
        <f t="shared" ref="AH12:AI12" si="50">SUM(AH15:AH66)</f>
        <v>0</v>
      </c>
      <c r="AI12" s="86">
        <f t="shared" si="50"/>
        <v>0</v>
      </c>
      <c r="AJ12" s="86">
        <f>SUM(AJ15:AJ63)</f>
        <v>0</v>
      </c>
      <c r="AK12" s="86">
        <f t="shared" ref="AK12:AL12" si="51">SUM(AK15:AK66)</f>
        <v>0</v>
      </c>
      <c r="AL12" s="86">
        <f t="shared" si="51"/>
        <v>0</v>
      </c>
      <c r="AM12" s="86">
        <f>SUM(AM15:AM63)</f>
        <v>0</v>
      </c>
      <c r="AN12" s="86">
        <f t="shared" ref="AN12:AO12" si="52">SUM(AN15:AN66)</f>
        <v>0</v>
      </c>
      <c r="AO12" s="86">
        <f t="shared" si="52"/>
        <v>0</v>
      </c>
      <c r="AP12" s="86">
        <f>SUM(AP15:AP63)</f>
        <v>0</v>
      </c>
      <c r="AQ12" s="86">
        <f t="shared" ref="AQ12:AR12" si="53">SUM(AQ15:AQ66)</f>
        <v>0</v>
      </c>
      <c r="AR12" s="86">
        <f t="shared" si="53"/>
        <v>0</v>
      </c>
      <c r="AS12" s="86">
        <f>SUM(AS15:AS63)</f>
        <v>0</v>
      </c>
      <c r="AT12" s="86">
        <f>SUM(AT15:AT66)</f>
        <v>0</v>
      </c>
      <c r="AU12" s="86">
        <f t="shared" ref="AU12:AV12" si="54">SUM(AU15:AU63)</f>
        <v>0</v>
      </c>
      <c r="AV12" s="86">
        <f t="shared" si="54"/>
        <v>0</v>
      </c>
      <c r="AW12" s="86">
        <f t="shared" ref="AW12:AX12" si="55">SUM(AW15:AW66)</f>
        <v>0</v>
      </c>
      <c r="AX12" s="86">
        <f t="shared" si="55"/>
        <v>0</v>
      </c>
      <c r="AY12" s="86">
        <f t="shared" ref="AY12:BK12" si="56">SUM(AY15:AY63)</f>
        <v>0</v>
      </c>
      <c r="AZ12" s="86">
        <f t="shared" si="56"/>
        <v>0</v>
      </c>
      <c r="BA12" s="86">
        <f t="shared" si="56"/>
        <v>0</v>
      </c>
      <c r="BB12" s="86">
        <f t="shared" si="56"/>
        <v>0</v>
      </c>
      <c r="BC12" s="86">
        <f t="shared" si="56"/>
        <v>0</v>
      </c>
      <c r="BD12" s="86">
        <f t="shared" si="56"/>
        <v>0</v>
      </c>
      <c r="BE12" s="86">
        <f t="shared" si="56"/>
        <v>0</v>
      </c>
      <c r="BF12" s="86">
        <f t="shared" si="56"/>
        <v>0</v>
      </c>
      <c r="BG12" s="86">
        <f t="shared" si="56"/>
        <v>0</v>
      </c>
      <c r="BH12" s="86">
        <f t="shared" si="56"/>
        <v>0</v>
      </c>
      <c r="BI12" s="86">
        <f t="shared" si="56"/>
        <v>0</v>
      </c>
      <c r="BJ12" s="86">
        <f t="shared" si="56"/>
        <v>0</v>
      </c>
      <c r="BK12" s="86">
        <f t="shared" si="56"/>
        <v>0</v>
      </c>
      <c r="BL12" s="108"/>
      <c r="BM12" s="109"/>
      <c r="BN12" s="109"/>
      <c r="BO12" s="109"/>
      <c r="BP12" s="109"/>
    </row>
    <row r="13" spans="1:68" ht="15.75">
      <c r="A13" s="88" t="s">
        <v>475</v>
      </c>
      <c r="B13" s="110"/>
      <c r="C13" s="89" t="s">
        <v>200</v>
      </c>
      <c r="D13" s="90" t="s">
        <v>201</v>
      </c>
      <c r="E13" s="91">
        <v>1500</v>
      </c>
      <c r="F13" s="91"/>
      <c r="G13" s="93">
        <f t="shared" si="16"/>
        <v>1</v>
      </c>
      <c r="H13" s="93">
        <f t="shared" si="17"/>
        <v>0</v>
      </c>
      <c r="I13" s="95">
        <v>1500</v>
      </c>
      <c r="J13" s="95"/>
      <c r="K13" s="95"/>
      <c r="L13" s="94"/>
      <c r="M13" s="96">
        <f t="shared" ref="M13:O13" si="57">Y13+AB13+AE13+AH13+AK13+AN13+AQ13+AT13+AW13+AZ13+BC13+BF13</f>
        <v>0</v>
      </c>
      <c r="N13" s="96">
        <f t="shared" si="57"/>
        <v>0</v>
      </c>
      <c r="O13" s="96">
        <f t="shared" si="57"/>
        <v>0</v>
      </c>
      <c r="P13" s="81">
        <f t="shared" ref="P13:R13" si="58">IF(BI13=0,SUM(Y13+AB13+AE13+AH13+AK13+AN13+AQ13+AT13+AW13+AZ13+BC13+BF13),BI13)</f>
        <v>0</v>
      </c>
      <c r="Q13" s="81">
        <f t="shared" si="58"/>
        <v>0</v>
      </c>
      <c r="R13" s="81">
        <f t="shared" si="58"/>
        <v>0</v>
      </c>
      <c r="S13" s="96">
        <f t="shared" ref="S13:T13" si="59">I13-M13</f>
        <v>1500</v>
      </c>
      <c r="T13" s="96">
        <f t="shared" si="59"/>
        <v>0</v>
      </c>
      <c r="U13" s="96">
        <f t="shared" ref="U13:U66" si="60">L13-O13</f>
        <v>0</v>
      </c>
      <c r="V13" s="111">
        <f t="shared" ref="V13:W13" si="61">M13/I13</f>
        <v>0</v>
      </c>
      <c r="W13" s="97" t="e">
        <f t="shared" si="61"/>
        <v>#DIV/0!</v>
      </c>
      <c r="X13" s="97" t="e">
        <f t="shared" si="23"/>
        <v>#DIV/0!</v>
      </c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102">
        <v>0</v>
      </c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102">
        <v>0</v>
      </c>
      <c r="BG13" s="95"/>
      <c r="BH13" s="95"/>
      <c r="BI13" s="95"/>
      <c r="BJ13" s="95"/>
      <c r="BK13" s="95"/>
      <c r="BL13" s="98"/>
      <c r="BM13" s="99"/>
      <c r="BN13" s="99"/>
      <c r="BO13" s="99"/>
      <c r="BP13" s="99"/>
    </row>
    <row r="14" spans="1:68" ht="15.75" customHeight="1">
      <c r="A14" s="353" t="s">
        <v>530</v>
      </c>
      <c r="B14" s="88"/>
      <c r="C14" s="89" t="s">
        <v>213</v>
      </c>
      <c r="D14" s="90" t="s">
        <v>74</v>
      </c>
      <c r="E14" s="91">
        <v>2000</v>
      </c>
      <c r="F14" s="91"/>
      <c r="G14" s="93">
        <f t="shared" si="16"/>
        <v>0.10367</v>
      </c>
      <c r="H14" s="93">
        <f t="shared" si="17"/>
        <v>0</v>
      </c>
      <c r="I14" s="354">
        <v>207.34</v>
      </c>
      <c r="J14" s="95"/>
      <c r="K14" s="95"/>
      <c r="L14" s="94"/>
      <c r="M14" s="96">
        <f t="shared" ref="M14:O14" si="62">Y14+AB14+AE14+AH14+AK14+AN14+AQ14+AT14+AW14+AZ14+BC14+BF14</f>
        <v>0</v>
      </c>
      <c r="N14" s="96">
        <f t="shared" si="62"/>
        <v>0</v>
      </c>
      <c r="O14" s="96">
        <f t="shared" si="62"/>
        <v>0</v>
      </c>
      <c r="P14" s="81">
        <f t="shared" ref="P14:R14" si="63">IF(BI14=0,SUM(Y14+AB14+AE14+AH14+AK14+AN14+AQ14+AT14+AW14+AZ14+BC14+BF14),BI14)</f>
        <v>0</v>
      </c>
      <c r="Q14" s="81">
        <f t="shared" si="63"/>
        <v>0</v>
      </c>
      <c r="R14" s="81">
        <f t="shared" si="63"/>
        <v>0</v>
      </c>
      <c r="S14" s="96">
        <f t="shared" ref="S14:T14" si="64">I14-M14</f>
        <v>207.34</v>
      </c>
      <c r="T14" s="96">
        <f t="shared" si="64"/>
        <v>0</v>
      </c>
      <c r="U14" s="96">
        <f t="shared" si="60"/>
        <v>0</v>
      </c>
      <c r="V14" s="96">
        <f t="shared" ref="V14:W14" si="65">M14/I14</f>
        <v>0</v>
      </c>
      <c r="W14" s="97" t="e">
        <f t="shared" si="65"/>
        <v>#DIV/0!</v>
      </c>
      <c r="X14" s="97" t="e">
        <f t="shared" si="23"/>
        <v>#DIV/0!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102">
        <v>0</v>
      </c>
      <c r="BG14" s="95"/>
      <c r="BH14" s="95"/>
      <c r="BI14" s="95"/>
      <c r="BJ14" s="95"/>
      <c r="BK14" s="95"/>
      <c r="BL14" s="98"/>
      <c r="BM14" s="99"/>
      <c r="BN14" s="99"/>
      <c r="BO14" s="99"/>
      <c r="BP14" s="99"/>
    </row>
    <row r="15" spans="1:68" ht="15.75" customHeight="1">
      <c r="A15" s="355" t="s">
        <v>531</v>
      </c>
      <c r="B15" s="113" t="s">
        <v>214</v>
      </c>
      <c r="C15" s="100" t="s">
        <v>215</v>
      </c>
      <c r="D15" s="114" t="s">
        <v>532</v>
      </c>
      <c r="E15" s="115">
        <v>280175</v>
      </c>
      <c r="F15" s="115"/>
      <c r="G15" s="93">
        <f t="shared" si="16"/>
        <v>1.784598911394664E-2</v>
      </c>
      <c r="H15" s="93">
        <f t="shared" si="17"/>
        <v>0</v>
      </c>
      <c r="I15" s="95">
        <f>5000</f>
        <v>5000</v>
      </c>
      <c r="J15" s="116">
        <v>194909.32</v>
      </c>
      <c r="K15" s="116"/>
      <c r="L15" s="117"/>
      <c r="M15" s="96">
        <f t="shared" ref="M15:O15" si="66">Y15+AB15+AE15+AH15+AK15+AN15+AQ15+AT15+AW15+AZ15+BC15+BF15</f>
        <v>0</v>
      </c>
      <c r="N15" s="96">
        <f t="shared" si="66"/>
        <v>33923.020000000004</v>
      </c>
      <c r="O15" s="96">
        <f t="shared" si="66"/>
        <v>0</v>
      </c>
      <c r="P15" s="81">
        <f t="shared" ref="P15:R15" si="67">IF(BI15=0,SUM(Y15+AB15+AE15+AH15+AK15+AN15+AQ15+AT15+AW15+AZ15+BC15+BF15),BI15)</f>
        <v>0</v>
      </c>
      <c r="Q15" s="81">
        <f t="shared" si="67"/>
        <v>33923.020000000004</v>
      </c>
      <c r="R15" s="81">
        <f t="shared" si="67"/>
        <v>0</v>
      </c>
      <c r="S15" s="96">
        <f t="shared" ref="S15:T15" si="68">I15-M15</f>
        <v>5000</v>
      </c>
      <c r="T15" s="96">
        <f t="shared" si="68"/>
        <v>160986.29999999999</v>
      </c>
      <c r="U15" s="96">
        <f t="shared" si="60"/>
        <v>0</v>
      </c>
      <c r="V15" s="97">
        <f t="shared" ref="V15:W15" si="69">M15/I15</f>
        <v>0</v>
      </c>
      <c r="W15" s="97">
        <f t="shared" si="69"/>
        <v>0.17404514058127135</v>
      </c>
      <c r="X15" s="97" t="e">
        <f t="shared" si="23"/>
        <v>#DIV/0!</v>
      </c>
      <c r="Y15" s="95"/>
      <c r="Z15" s="102">
        <v>7679.93</v>
      </c>
      <c r="AA15" s="95"/>
      <c r="AB15" s="118"/>
      <c r="AC15" s="130">
        <v>6222.79</v>
      </c>
      <c r="AD15" s="95"/>
      <c r="AE15" s="95"/>
      <c r="AF15" s="102">
        <v>20020.3</v>
      </c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8"/>
      <c r="BM15" s="99"/>
      <c r="BN15" s="99"/>
      <c r="BO15" s="99"/>
      <c r="BP15" s="99"/>
    </row>
    <row r="16" spans="1:68" ht="15.75" customHeight="1">
      <c r="A16" s="119"/>
      <c r="B16" s="120" t="s">
        <v>217</v>
      </c>
      <c r="C16" s="100" t="s">
        <v>218</v>
      </c>
      <c r="D16" s="121" t="s">
        <v>533</v>
      </c>
      <c r="E16" s="91">
        <v>2000</v>
      </c>
      <c r="F16" s="115"/>
      <c r="G16" s="93">
        <f t="shared" si="16"/>
        <v>0</v>
      </c>
      <c r="H16" s="93">
        <f t="shared" si="17"/>
        <v>0</v>
      </c>
      <c r="I16" s="95"/>
      <c r="J16" s="116">
        <f>2600+2712.58</f>
        <v>5312.58</v>
      </c>
      <c r="K16" s="116"/>
      <c r="L16" s="117"/>
      <c r="M16" s="96">
        <f t="shared" ref="M16:O16" si="70">Y16+AB16+AE16+AH16+AK16+AN16+AQ16+AT16+AW16+AZ16+BC16+BF16</f>
        <v>0</v>
      </c>
      <c r="N16" s="96">
        <f t="shared" si="70"/>
        <v>0</v>
      </c>
      <c r="O16" s="96">
        <f t="shared" si="70"/>
        <v>0</v>
      </c>
      <c r="P16" s="81">
        <f t="shared" ref="P16:R16" si="71">IF(BI16=0,SUM(Y16+AB16+AE16+AH16+AK16+AN16+AQ16+AT16+AW16+AZ16+BC16+BF16),BI16)</f>
        <v>0</v>
      </c>
      <c r="Q16" s="81">
        <f t="shared" si="71"/>
        <v>0</v>
      </c>
      <c r="R16" s="81">
        <f t="shared" si="71"/>
        <v>0</v>
      </c>
      <c r="S16" s="96">
        <f t="shared" ref="S16:T16" si="72">I16-M16</f>
        <v>0</v>
      </c>
      <c r="T16" s="96">
        <f t="shared" si="72"/>
        <v>5312.58</v>
      </c>
      <c r="U16" s="96">
        <f t="shared" si="60"/>
        <v>0</v>
      </c>
      <c r="V16" s="97" t="e">
        <f t="shared" ref="V16:W16" si="73">M16/I16</f>
        <v>#DIV/0!</v>
      </c>
      <c r="W16" s="97">
        <f t="shared" si="73"/>
        <v>0</v>
      </c>
      <c r="X16" s="97" t="e">
        <f t="shared" si="23"/>
        <v>#DIV/0!</v>
      </c>
      <c r="Y16" s="95"/>
      <c r="Z16" s="95"/>
      <c r="AA16" s="95"/>
      <c r="AB16" s="118"/>
      <c r="AC16" s="118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8"/>
      <c r="BM16" s="99"/>
      <c r="BN16" s="99"/>
      <c r="BO16" s="99"/>
      <c r="BP16" s="99"/>
    </row>
    <row r="17" spans="1:68" ht="15.75" customHeight="1">
      <c r="A17" s="119"/>
      <c r="B17" s="113" t="s">
        <v>220</v>
      </c>
      <c r="C17" s="100" t="s">
        <v>221</v>
      </c>
      <c r="D17" s="121" t="s">
        <v>534</v>
      </c>
      <c r="E17" s="122">
        <v>0</v>
      </c>
      <c r="F17" s="123">
        <v>0</v>
      </c>
      <c r="G17" s="93" t="e">
        <f t="shared" si="16"/>
        <v>#DIV/0!</v>
      </c>
      <c r="H17" s="93" t="e">
        <f t="shared" si="17"/>
        <v>#DIV/0!</v>
      </c>
      <c r="I17" s="102">
        <v>0</v>
      </c>
      <c r="J17" s="116">
        <f>12487.09</f>
        <v>12487.09</v>
      </c>
      <c r="K17" s="116"/>
      <c r="L17" s="117"/>
      <c r="M17" s="96">
        <f t="shared" ref="M17:O17" si="74">Y17+AB17+AE17+AH17+AK17+AN17+AQ17+AT17+AW17+AZ17+BC17+BF17</f>
        <v>0</v>
      </c>
      <c r="N17" s="96">
        <f t="shared" si="74"/>
        <v>12487.09</v>
      </c>
      <c r="O17" s="96">
        <f t="shared" si="74"/>
        <v>0</v>
      </c>
      <c r="P17" s="81">
        <f t="shared" ref="P17:R17" si="75">IF(BI17=0,SUM(Y17+AB17+AE17+AH17+AK17+AN17+AQ17+AT17+AW17+AZ17+BC17+BF17),BI17)</f>
        <v>0</v>
      </c>
      <c r="Q17" s="81">
        <f t="shared" si="75"/>
        <v>12487.09</v>
      </c>
      <c r="R17" s="81">
        <f t="shared" si="75"/>
        <v>0</v>
      </c>
      <c r="S17" s="96">
        <f t="shared" ref="S17:T17" si="76">I17-M17</f>
        <v>0</v>
      </c>
      <c r="T17" s="96">
        <f t="shared" si="76"/>
        <v>0</v>
      </c>
      <c r="U17" s="96">
        <f t="shared" si="60"/>
        <v>0</v>
      </c>
      <c r="V17" s="97" t="e">
        <f t="shared" ref="V17:W17" si="77">M17/I17</f>
        <v>#DIV/0!</v>
      </c>
      <c r="W17" s="97">
        <f t="shared" si="77"/>
        <v>1</v>
      </c>
      <c r="X17" s="97" t="e">
        <f t="shared" si="23"/>
        <v>#DIV/0!</v>
      </c>
      <c r="Y17" s="95"/>
      <c r="Z17" s="102">
        <v>12487.09</v>
      </c>
      <c r="AA17" s="95"/>
      <c r="AB17" s="118"/>
      <c r="AC17" s="118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8"/>
      <c r="BM17" s="99"/>
      <c r="BN17" s="99"/>
      <c r="BO17" s="99"/>
      <c r="BP17" s="99"/>
    </row>
    <row r="18" spans="1:68" ht="15.75" customHeight="1">
      <c r="A18" s="119"/>
      <c r="B18" s="113" t="s">
        <v>223</v>
      </c>
      <c r="C18" s="100" t="s">
        <v>221</v>
      </c>
      <c r="D18" s="121" t="s">
        <v>535</v>
      </c>
      <c r="E18" s="91">
        <v>309000</v>
      </c>
      <c r="F18" s="115"/>
      <c r="G18" s="93">
        <f t="shared" si="16"/>
        <v>0</v>
      </c>
      <c r="H18" s="93">
        <f t="shared" si="17"/>
        <v>0</v>
      </c>
      <c r="I18" s="95"/>
      <c r="J18" s="116">
        <v>93746.62</v>
      </c>
      <c r="K18" s="116"/>
      <c r="L18" s="117"/>
      <c r="M18" s="96">
        <f t="shared" ref="M18:O18" si="78">Y18+AB18+AE18+AH18+AK18+AN18+AQ18+AT18+AW18+AZ18+BC18+BF18</f>
        <v>0</v>
      </c>
      <c r="N18" s="96">
        <f t="shared" si="78"/>
        <v>53399.97</v>
      </c>
      <c r="O18" s="96">
        <f t="shared" si="78"/>
        <v>0</v>
      </c>
      <c r="P18" s="81">
        <f t="shared" ref="P18:Q18" si="79">IF(BI18=0,SUM(Y18+AB18+AE18+AH18+AK18+AN18+AQ18+AT18+AW18+AZ18+BC18+BF18),BI18)</f>
        <v>0</v>
      </c>
      <c r="Q18" s="81">
        <f t="shared" si="79"/>
        <v>53399.97</v>
      </c>
      <c r="R18" s="81"/>
      <c r="S18" s="96">
        <f t="shared" ref="S18:T18" si="80">I18-M18</f>
        <v>0</v>
      </c>
      <c r="T18" s="96">
        <f t="shared" si="80"/>
        <v>40346.649999999994</v>
      </c>
      <c r="U18" s="96">
        <f t="shared" si="60"/>
        <v>0</v>
      </c>
      <c r="V18" s="97" t="e">
        <f t="shared" ref="V18:W18" si="81">M18/I18</f>
        <v>#DIV/0!</v>
      </c>
      <c r="W18" s="97">
        <f t="shared" si="81"/>
        <v>0.56962021670754637</v>
      </c>
      <c r="X18" s="97" t="e">
        <f t="shared" si="23"/>
        <v>#DIV/0!</v>
      </c>
      <c r="Y18" s="95"/>
      <c r="Z18" s="102">
        <v>17799.990000000002</v>
      </c>
      <c r="AA18" s="95"/>
      <c r="AB18" s="118"/>
      <c r="AC18" s="118">
        <f>17799.99</f>
        <v>17799.990000000002</v>
      </c>
      <c r="AD18" s="95"/>
      <c r="AE18" s="95"/>
      <c r="AF18" s="102">
        <v>17799.990000000002</v>
      </c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8"/>
      <c r="BM18" s="99"/>
      <c r="BN18" s="99"/>
      <c r="BO18" s="99"/>
      <c r="BP18" s="99"/>
    </row>
    <row r="19" spans="1:68" ht="15.75" customHeight="1">
      <c r="A19" s="119"/>
      <c r="B19" s="113" t="s">
        <v>225</v>
      </c>
      <c r="C19" s="100" t="s">
        <v>226</v>
      </c>
      <c r="D19" s="121" t="s">
        <v>536</v>
      </c>
      <c r="E19" s="91">
        <v>610000</v>
      </c>
      <c r="F19" s="115"/>
      <c r="G19" s="93">
        <f t="shared" si="16"/>
        <v>0</v>
      </c>
      <c r="H19" s="93">
        <f t="shared" si="17"/>
        <v>0</v>
      </c>
      <c r="I19" s="95"/>
      <c r="J19" s="116">
        <v>180180.54</v>
      </c>
      <c r="K19" s="116"/>
      <c r="L19" s="117"/>
      <c r="M19" s="96">
        <f t="shared" ref="M19:M66" si="82">Y19+AB19+AE19+AH19+AK19+AN19+AQ19+AT19+AW19+AZ19+BC19+BF19</f>
        <v>0</v>
      </c>
      <c r="N19" s="96">
        <f>Z19+AC19+AI19+AO19+AR19+AU19+AX19+BA19+BD19+BG19</f>
        <v>59125.919999999998</v>
      </c>
      <c r="O19" s="96">
        <f>AA19+AD19+AG19+AJ19+AM19+AP19+AS19+AV19+AY19+BB19+BE19+BH19</f>
        <v>0</v>
      </c>
      <c r="P19" s="81">
        <f t="shared" ref="P19:R19" si="83">IF(BI19=0,SUM(Y19+AB19+AE19+AH19+AK19+AN19+AQ19+AT19+AW19+AZ19+BC19+BF19),BI19)</f>
        <v>0</v>
      </c>
      <c r="Q19" s="81">
        <f t="shared" si="83"/>
        <v>106932.03</v>
      </c>
      <c r="R19" s="81">
        <f t="shared" si="83"/>
        <v>0</v>
      </c>
      <c r="S19" s="96">
        <f t="shared" ref="S19:T19" si="84">I19-M19</f>
        <v>0</v>
      </c>
      <c r="T19" s="96">
        <f t="shared" si="84"/>
        <v>121054.62000000001</v>
      </c>
      <c r="U19" s="96">
        <f t="shared" si="60"/>
        <v>0</v>
      </c>
      <c r="V19" s="97" t="e">
        <f t="shared" ref="V19:W19" si="85">M19/I19</f>
        <v>#DIV/0!</v>
      </c>
      <c r="W19" s="97">
        <f t="shared" si="85"/>
        <v>0.32814820068804318</v>
      </c>
      <c r="X19" s="97" t="e">
        <f t="shared" si="23"/>
        <v>#DIV/0!</v>
      </c>
      <c r="Y19" s="95"/>
      <c r="Z19" s="102">
        <v>20020.060000000001</v>
      </c>
      <c r="AA19" s="124"/>
      <c r="AB19" s="118"/>
      <c r="AC19" s="130">
        <v>39105.86</v>
      </c>
      <c r="AD19" s="95"/>
      <c r="AE19" s="95"/>
      <c r="AF19" s="102">
        <f>3837.16+43968.95</f>
        <v>47806.11</v>
      </c>
      <c r="AG19" s="95"/>
      <c r="AH19" s="95"/>
      <c r="AI19" s="95"/>
      <c r="AJ19" s="95"/>
      <c r="AK19" s="95"/>
      <c r="AL19" s="12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8"/>
      <c r="BM19" s="99"/>
      <c r="BN19" s="99"/>
      <c r="BO19" s="99"/>
      <c r="BP19" s="99"/>
    </row>
    <row r="20" spans="1:68" ht="15.75">
      <c r="A20" s="119"/>
      <c r="B20" s="113" t="s">
        <v>228</v>
      </c>
      <c r="C20" s="100" t="s">
        <v>229</v>
      </c>
      <c r="D20" s="90" t="s">
        <v>537</v>
      </c>
      <c r="E20" s="91">
        <v>43000</v>
      </c>
      <c r="F20" s="91"/>
      <c r="G20" s="93">
        <f t="shared" si="16"/>
        <v>0</v>
      </c>
      <c r="H20" s="93">
        <f t="shared" si="17"/>
        <v>0</v>
      </c>
      <c r="I20" s="95"/>
      <c r="J20" s="116">
        <v>20565.900000000001</v>
      </c>
      <c r="K20" s="116"/>
      <c r="L20" s="117"/>
      <c r="M20" s="96">
        <f t="shared" si="82"/>
        <v>0</v>
      </c>
      <c r="N20" s="96">
        <f t="shared" ref="N20:O20" si="86">Z20+AC20+AF20+AI20+AL20+AO20+AR20+AU20+AX20+BA20+BD20+BG20</f>
        <v>10385.68</v>
      </c>
      <c r="O20" s="96">
        <f t="shared" si="86"/>
        <v>0</v>
      </c>
      <c r="P20" s="81">
        <f t="shared" ref="P20:R20" si="87">IF(BI20=0,SUM(Y20+AB20+AE20+AH20+AK20+AN20+AQ20+AT20+AW20+AZ20+BC20+BF20),BI20)</f>
        <v>0</v>
      </c>
      <c r="Q20" s="81">
        <f t="shared" si="87"/>
        <v>10385.68</v>
      </c>
      <c r="R20" s="81">
        <f t="shared" si="87"/>
        <v>0</v>
      </c>
      <c r="S20" s="96">
        <f t="shared" ref="S20:T20" si="88">I20-M20</f>
        <v>0</v>
      </c>
      <c r="T20" s="96">
        <f t="shared" si="88"/>
        <v>10180.220000000001</v>
      </c>
      <c r="U20" s="96">
        <f t="shared" si="60"/>
        <v>0</v>
      </c>
      <c r="V20" s="97" t="e">
        <f t="shared" ref="V20:W20" si="89">M20/I20</f>
        <v>#DIV/0!</v>
      </c>
      <c r="W20" s="97">
        <f t="shared" si="89"/>
        <v>0.50499516189420346</v>
      </c>
      <c r="X20" s="97" t="e">
        <f t="shared" si="23"/>
        <v>#DIV/0!</v>
      </c>
      <c r="Y20" s="95"/>
      <c r="Z20" s="102">
        <v>3427.65</v>
      </c>
      <c r="AA20" s="95"/>
      <c r="AB20" s="118"/>
      <c r="AC20" s="130">
        <f>2856.37+306.37</f>
        <v>3162.74</v>
      </c>
      <c r="AD20" s="95"/>
      <c r="AE20" s="95"/>
      <c r="AF20" s="125">
        <f>3795.29</f>
        <v>3795.29</v>
      </c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8"/>
      <c r="BM20" s="99"/>
      <c r="BN20" s="99"/>
      <c r="BO20" s="99"/>
      <c r="BP20" s="99"/>
    </row>
    <row r="21" spans="1:68" ht="15.75" customHeight="1">
      <c r="A21" s="119"/>
      <c r="B21" s="113" t="s">
        <v>231</v>
      </c>
      <c r="C21" s="100" t="s">
        <v>232</v>
      </c>
      <c r="D21" s="90" t="s">
        <v>538</v>
      </c>
      <c r="E21" s="91">
        <v>2000</v>
      </c>
      <c r="F21" s="91"/>
      <c r="G21" s="93">
        <f t="shared" si="16"/>
        <v>0</v>
      </c>
      <c r="H21" s="93">
        <f t="shared" si="17"/>
        <v>0</v>
      </c>
      <c r="I21" s="95"/>
      <c r="J21" s="116">
        <v>1838.67</v>
      </c>
      <c r="K21" s="116"/>
      <c r="L21" s="117"/>
      <c r="M21" s="96">
        <f t="shared" si="82"/>
        <v>0</v>
      </c>
      <c r="N21" s="96">
        <f t="shared" ref="N21:O21" si="90">Z21+AC21+AF21+AI21+AL21+AO21+AR21+AU21+AX21+BA21+BD21+BG21</f>
        <v>0</v>
      </c>
      <c r="O21" s="96">
        <f t="shared" si="90"/>
        <v>0</v>
      </c>
      <c r="P21" s="81">
        <f t="shared" ref="P21:R21" si="91">IF(BI21=0,SUM(Y21+AB21+AE21+AH21+AK21+AN21+AQ21+AT21+AW21+AZ21+BC21+BF21),BI21)</f>
        <v>0</v>
      </c>
      <c r="Q21" s="81">
        <f t="shared" si="91"/>
        <v>0</v>
      </c>
      <c r="R21" s="81">
        <f t="shared" si="91"/>
        <v>0</v>
      </c>
      <c r="S21" s="96">
        <f t="shared" ref="S21:T21" si="92">I21-M21</f>
        <v>0</v>
      </c>
      <c r="T21" s="96">
        <f t="shared" si="92"/>
        <v>1838.67</v>
      </c>
      <c r="U21" s="96">
        <f t="shared" si="60"/>
        <v>0</v>
      </c>
      <c r="V21" s="97" t="e">
        <f t="shared" ref="V21:W21" si="93">M21/I21</f>
        <v>#DIV/0!</v>
      </c>
      <c r="W21" s="97">
        <f t="shared" si="93"/>
        <v>0</v>
      </c>
      <c r="X21" s="97" t="e">
        <f t="shared" si="23"/>
        <v>#DIV/0!</v>
      </c>
      <c r="Y21" s="95"/>
      <c r="Z21" s="95"/>
      <c r="AA21" s="95"/>
      <c r="AB21" s="118"/>
      <c r="AC21" s="118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8"/>
      <c r="BM21" s="99"/>
      <c r="BN21" s="99"/>
      <c r="BO21" s="99"/>
      <c r="BP21" s="99"/>
    </row>
    <row r="22" spans="1:68" ht="15.75" customHeight="1">
      <c r="A22" s="119" t="s">
        <v>483</v>
      </c>
      <c r="B22" s="113" t="s">
        <v>234</v>
      </c>
      <c r="C22" s="100" t="s">
        <v>229</v>
      </c>
      <c r="D22" s="209" t="s">
        <v>539</v>
      </c>
      <c r="E22" s="91">
        <v>45000</v>
      </c>
      <c r="F22" s="115"/>
      <c r="G22" s="93">
        <f t="shared" si="16"/>
        <v>9.7643111111111097E-2</v>
      </c>
      <c r="H22" s="93">
        <f t="shared" si="17"/>
        <v>2.6038000000000002E-2</v>
      </c>
      <c r="I22" s="95">
        <v>4393.9399999999996</v>
      </c>
      <c r="J22" s="116">
        <v>16833.330000000002</v>
      </c>
      <c r="K22" s="116"/>
      <c r="L22" s="117"/>
      <c r="M22" s="96">
        <f t="shared" si="82"/>
        <v>1171.71</v>
      </c>
      <c r="N22" s="96">
        <f t="shared" ref="N22:O22" si="94">Z22+AC22+AF22+AI22+AL22+AO22+AR22+AU22+AX22+BA22+BD22+BG22</f>
        <v>13856.23</v>
      </c>
      <c r="O22" s="96">
        <f t="shared" si="94"/>
        <v>0</v>
      </c>
      <c r="P22" s="81">
        <f t="shared" ref="P22:R22" si="95">IF(BI22=0,SUM(Y22+AB22+AE22+AH22+AK22+AN22+AQ22+AT22+AW22+AZ22+BC22+BF22),BI22)</f>
        <v>1171.71</v>
      </c>
      <c r="Q22" s="81">
        <f t="shared" si="95"/>
        <v>13856.23</v>
      </c>
      <c r="R22" s="81">
        <f t="shared" si="95"/>
        <v>0</v>
      </c>
      <c r="S22" s="96">
        <f t="shared" ref="S22:T22" si="96">I22-M22</f>
        <v>3222.2299999999996</v>
      </c>
      <c r="T22" s="96">
        <f t="shared" si="96"/>
        <v>2977.1000000000022</v>
      </c>
      <c r="U22" s="96">
        <f t="shared" si="60"/>
        <v>0</v>
      </c>
      <c r="V22" s="97">
        <f t="shared" ref="V22:W22" si="97">M22/I22</f>
        <v>0.26666499770137964</v>
      </c>
      <c r="W22" s="97">
        <f t="shared" si="97"/>
        <v>0.82314253923614622</v>
      </c>
      <c r="X22" s="97" t="e">
        <f t="shared" si="23"/>
        <v>#DIV/0!</v>
      </c>
      <c r="Y22" s="95"/>
      <c r="Z22" s="102">
        <f>3725.61+3078.02</f>
        <v>6803.63</v>
      </c>
      <c r="AA22" s="95"/>
      <c r="AB22" s="118"/>
      <c r="AC22" s="130">
        <v>4068.81</v>
      </c>
      <c r="AD22" s="95"/>
      <c r="AE22" s="102">
        <v>1171.71</v>
      </c>
      <c r="AF22" s="102">
        <f>2983.79</f>
        <v>2983.79</v>
      </c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8"/>
      <c r="BM22" s="99"/>
      <c r="BN22" s="99"/>
      <c r="BO22" s="99"/>
      <c r="BP22" s="99"/>
    </row>
    <row r="23" spans="1:68" ht="15.75" customHeight="1">
      <c r="A23" s="119"/>
      <c r="B23" s="113" t="s">
        <v>236</v>
      </c>
      <c r="C23" s="100" t="s">
        <v>229</v>
      </c>
      <c r="D23" s="121" t="s">
        <v>540</v>
      </c>
      <c r="E23" s="91">
        <v>43000</v>
      </c>
      <c r="F23" s="115"/>
      <c r="G23" s="93">
        <f t="shared" si="16"/>
        <v>0</v>
      </c>
      <c r="H23" s="93">
        <f t="shared" si="17"/>
        <v>0</v>
      </c>
      <c r="I23" s="95"/>
      <c r="J23" s="116">
        <v>18798.599999999999</v>
      </c>
      <c r="K23" s="116"/>
      <c r="L23" s="117"/>
      <c r="M23" s="96">
        <f t="shared" si="82"/>
        <v>0</v>
      </c>
      <c r="N23" s="96">
        <f t="shared" ref="N23:O23" si="98">Z23+AC23+AF23+AI23+AL23+AO23+AR23+AU23+AX23+BA23+BD23+BG23</f>
        <v>10286.01</v>
      </c>
      <c r="O23" s="96">
        <f t="shared" si="98"/>
        <v>0</v>
      </c>
      <c r="P23" s="81">
        <f t="shared" ref="P23:R23" si="99">IF(BI23=0,SUM(Y23+AB23+AE23+AH23+AK23+AN23+AQ23+AT23+AW23+AZ23+BC23+BF23),BI23)</f>
        <v>0</v>
      </c>
      <c r="Q23" s="81">
        <f t="shared" si="99"/>
        <v>10286.01</v>
      </c>
      <c r="R23" s="81">
        <f t="shared" si="99"/>
        <v>0</v>
      </c>
      <c r="S23" s="96">
        <f t="shared" ref="S23:T23" si="100">I23-M23</f>
        <v>0</v>
      </c>
      <c r="T23" s="96">
        <f t="shared" si="100"/>
        <v>8512.5899999999983</v>
      </c>
      <c r="U23" s="96">
        <f t="shared" si="60"/>
        <v>0</v>
      </c>
      <c r="V23" s="97" t="e">
        <f t="shared" ref="V23:W23" si="101">M23/I23</f>
        <v>#DIV/0!</v>
      </c>
      <c r="W23" s="97">
        <f t="shared" si="101"/>
        <v>0.54716893811241263</v>
      </c>
      <c r="X23" s="97" t="e">
        <f t="shared" si="23"/>
        <v>#DIV/0!</v>
      </c>
      <c r="Y23" s="95"/>
      <c r="Z23" s="102">
        <v>3133.1</v>
      </c>
      <c r="AA23" s="95"/>
      <c r="AB23" s="118"/>
      <c r="AC23" s="118">
        <f>3133.1</f>
        <v>3133.1</v>
      </c>
      <c r="AD23" s="95"/>
      <c r="AE23" s="95"/>
      <c r="AF23" s="356">
        <f>3133.1+886.71</f>
        <v>4019.81</v>
      </c>
      <c r="AG23" s="128"/>
      <c r="AH23" s="128"/>
      <c r="AI23" s="128"/>
      <c r="AJ23" s="128"/>
      <c r="AK23" s="95"/>
      <c r="AL23" s="128"/>
      <c r="AM23" s="128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8"/>
      <c r="BM23" s="99"/>
      <c r="BN23" s="99"/>
      <c r="BO23" s="99"/>
      <c r="BP23" s="99"/>
    </row>
    <row r="24" spans="1:68" ht="15.75" customHeight="1">
      <c r="A24" s="119"/>
      <c r="B24" s="113"/>
      <c r="C24" s="100" t="s">
        <v>229</v>
      </c>
      <c r="D24" s="121" t="s">
        <v>238</v>
      </c>
      <c r="E24" s="91">
        <v>44707.32</v>
      </c>
      <c r="F24" s="92">
        <v>50000</v>
      </c>
      <c r="G24" s="93">
        <f t="shared" si="16"/>
        <v>0</v>
      </c>
      <c r="H24" s="93"/>
      <c r="I24" s="95"/>
      <c r="J24" s="116"/>
      <c r="K24" s="116"/>
      <c r="L24" s="117"/>
      <c r="M24" s="96">
        <f t="shared" si="82"/>
        <v>0</v>
      </c>
      <c r="N24" s="96">
        <f t="shared" ref="N24:O24" si="102">Z24+AC24+AF24+AI24+AL24+AO24+AR24+AU24+AX24+BA24+BD24+BG24</f>
        <v>0</v>
      </c>
      <c r="O24" s="96">
        <f t="shared" si="102"/>
        <v>0</v>
      </c>
      <c r="P24" s="81">
        <f t="shared" ref="P24:R24" si="103">IF(BI24=0,SUM(Y24+AB24+AE24+AH24+AK24+AN24+AQ24+AT24+AW24+AZ24+BC24+BF24),BI24)</f>
        <v>0</v>
      </c>
      <c r="Q24" s="81">
        <f t="shared" si="103"/>
        <v>0</v>
      </c>
      <c r="R24" s="81">
        <f t="shared" si="103"/>
        <v>0</v>
      </c>
      <c r="S24" s="96">
        <f t="shared" ref="S24:T24" si="104">I24-M24</f>
        <v>0</v>
      </c>
      <c r="T24" s="96">
        <f t="shared" si="104"/>
        <v>0</v>
      </c>
      <c r="U24" s="96">
        <f t="shared" si="60"/>
        <v>0</v>
      </c>
      <c r="V24" s="97" t="e">
        <f t="shared" ref="V24:W24" si="105">M24/I24</f>
        <v>#DIV/0!</v>
      </c>
      <c r="W24" s="97" t="e">
        <f t="shared" si="105"/>
        <v>#DIV/0!</v>
      </c>
      <c r="X24" s="97" t="e">
        <f t="shared" si="23"/>
        <v>#DIV/0!</v>
      </c>
      <c r="Y24" s="95"/>
      <c r="Z24" s="95"/>
      <c r="AA24" s="95"/>
      <c r="AB24" s="118"/>
      <c r="AC24" s="118"/>
      <c r="AD24" s="95"/>
      <c r="AE24" s="95"/>
      <c r="AF24" s="349"/>
      <c r="AG24" s="128"/>
      <c r="AH24" s="128"/>
      <c r="AI24" s="128"/>
      <c r="AJ24" s="128"/>
      <c r="AK24" s="95"/>
      <c r="AL24" s="128"/>
      <c r="AM24" s="128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8"/>
      <c r="BM24" s="99"/>
      <c r="BN24" s="99"/>
      <c r="BO24" s="99"/>
      <c r="BP24" s="99"/>
    </row>
    <row r="25" spans="1:68" ht="15.75" customHeight="1">
      <c r="A25" s="112"/>
      <c r="B25" s="113" t="s">
        <v>239</v>
      </c>
      <c r="C25" s="100" t="s">
        <v>240</v>
      </c>
      <c r="D25" s="90" t="s">
        <v>541</v>
      </c>
      <c r="E25" s="91">
        <v>7000</v>
      </c>
      <c r="F25" s="91"/>
      <c r="G25" s="93">
        <f t="shared" si="16"/>
        <v>0</v>
      </c>
      <c r="H25" s="93">
        <f t="shared" ref="H25:H54" si="106">M25/E25</f>
        <v>0</v>
      </c>
      <c r="I25" s="95"/>
      <c r="J25" s="116">
        <v>5583.4</v>
      </c>
      <c r="K25" s="116"/>
      <c r="L25" s="117"/>
      <c r="M25" s="96">
        <f t="shared" si="82"/>
        <v>0</v>
      </c>
      <c r="N25" s="96">
        <f t="shared" ref="N25:O25" si="107">Z25+AC25+AF25+AI25+AL25+AO25+AR25+AU25+AX25+BA25+BD25+BG25</f>
        <v>5583.4</v>
      </c>
      <c r="O25" s="96">
        <f t="shared" si="107"/>
        <v>0</v>
      </c>
      <c r="P25" s="81">
        <f t="shared" ref="P25:R25" si="108">IF(BI25=0,SUM(Y25+AB25+AE25+AH25+AK25+AN25+AQ25+AT25+AW25+AZ25+BC25+BF25),BI25)</f>
        <v>0</v>
      </c>
      <c r="Q25" s="81">
        <f t="shared" si="108"/>
        <v>5583.4</v>
      </c>
      <c r="R25" s="81">
        <f t="shared" si="108"/>
        <v>0</v>
      </c>
      <c r="S25" s="96">
        <f t="shared" ref="S25:T25" si="109">I25-M25</f>
        <v>0</v>
      </c>
      <c r="T25" s="96">
        <f t="shared" si="109"/>
        <v>0</v>
      </c>
      <c r="U25" s="96">
        <f t="shared" si="60"/>
        <v>0</v>
      </c>
      <c r="V25" s="97" t="e">
        <f t="shared" ref="V25:W25" si="110">M25/I25</f>
        <v>#DIV/0!</v>
      </c>
      <c r="W25" s="97">
        <f t="shared" si="110"/>
        <v>1</v>
      </c>
      <c r="X25" s="97" t="e">
        <f t="shared" si="23"/>
        <v>#DIV/0!</v>
      </c>
      <c r="Y25" s="95"/>
      <c r="Z25" s="95"/>
      <c r="AA25" s="95"/>
      <c r="AB25" s="118"/>
      <c r="AC25" s="118"/>
      <c r="AD25" s="95"/>
      <c r="AE25" s="95"/>
      <c r="AF25" s="102">
        <v>5583.4</v>
      </c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8"/>
      <c r="BM25" s="99"/>
      <c r="BN25" s="99"/>
      <c r="BO25" s="99"/>
      <c r="BP25" s="99"/>
    </row>
    <row r="26" spans="1:68" ht="15.75" customHeight="1">
      <c r="A26" s="112"/>
      <c r="B26" s="113"/>
      <c r="C26" s="100" t="s">
        <v>242</v>
      </c>
      <c r="D26" s="121" t="s">
        <v>542</v>
      </c>
      <c r="E26" s="115">
        <v>8404</v>
      </c>
      <c r="F26" s="115"/>
      <c r="G26" s="93">
        <f t="shared" si="16"/>
        <v>0</v>
      </c>
      <c r="H26" s="93">
        <f t="shared" si="106"/>
        <v>0</v>
      </c>
      <c r="I26" s="95"/>
      <c r="J26" s="116"/>
      <c r="K26" s="116"/>
      <c r="L26" s="117"/>
      <c r="M26" s="96">
        <f t="shared" si="82"/>
        <v>0</v>
      </c>
      <c r="N26" s="96">
        <f t="shared" ref="N26:O26" si="111">Z26+AC26+AF26+AI26+AL26+AO26+AR26+AU26+AX26+BA26+BD26+BG26</f>
        <v>0</v>
      </c>
      <c r="O26" s="96">
        <f t="shared" si="111"/>
        <v>0</v>
      </c>
      <c r="P26" s="81">
        <f t="shared" ref="P26:R26" si="112">IF(BI26=0,SUM(Y26+AB26+AE26+AH26+AK26+AN26+AQ26+AT26+AW26+AZ26+BC26+BF26),BI26)</f>
        <v>0</v>
      </c>
      <c r="Q26" s="81">
        <f t="shared" si="112"/>
        <v>0</v>
      </c>
      <c r="R26" s="81">
        <f t="shared" si="112"/>
        <v>0</v>
      </c>
      <c r="S26" s="96">
        <f t="shared" ref="S26:T26" si="113">I26-M26</f>
        <v>0</v>
      </c>
      <c r="T26" s="96">
        <f t="shared" si="113"/>
        <v>0</v>
      </c>
      <c r="U26" s="96">
        <f t="shared" si="60"/>
        <v>0</v>
      </c>
      <c r="V26" s="97" t="e">
        <f t="shared" ref="V26:W26" si="114">M26/I26</f>
        <v>#DIV/0!</v>
      </c>
      <c r="W26" s="97" t="e">
        <f t="shared" si="114"/>
        <v>#DIV/0!</v>
      </c>
      <c r="X26" s="97" t="e">
        <f t="shared" si="23"/>
        <v>#DIV/0!</v>
      </c>
      <c r="Y26" s="95"/>
      <c r="Z26" s="95"/>
      <c r="AA26" s="95"/>
      <c r="AB26" s="118"/>
      <c r="AC26" s="118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8"/>
      <c r="BM26" s="99"/>
      <c r="BN26" s="99"/>
      <c r="BO26" s="99"/>
      <c r="BP26" s="99"/>
    </row>
    <row r="27" spans="1:68" ht="15.75" customHeight="1">
      <c r="A27" s="112"/>
      <c r="B27" s="113" t="s">
        <v>244</v>
      </c>
      <c r="C27" s="100" t="s">
        <v>245</v>
      </c>
      <c r="D27" s="90" t="s">
        <v>86</v>
      </c>
      <c r="E27" s="91">
        <v>10000</v>
      </c>
      <c r="F27" s="91"/>
      <c r="G27" s="93">
        <f t="shared" si="16"/>
        <v>0</v>
      </c>
      <c r="H27" s="93">
        <f t="shared" si="106"/>
        <v>0</v>
      </c>
      <c r="I27" s="95"/>
      <c r="J27" s="116">
        <v>13095</v>
      </c>
      <c r="K27" s="116"/>
      <c r="L27" s="117"/>
      <c r="M27" s="96">
        <f t="shared" si="82"/>
        <v>0</v>
      </c>
      <c r="N27" s="96">
        <f t="shared" ref="N27:O27" si="115">Z27+AC27+AF27+AI27+AL27+AO27+AR27+AU27+AX27+BA27+BD27+BG27</f>
        <v>13095</v>
      </c>
      <c r="O27" s="96">
        <f t="shared" si="115"/>
        <v>0</v>
      </c>
      <c r="P27" s="81">
        <f t="shared" ref="P27:R27" si="116">IF(BI27=0,SUM(Y27+AB27+AE27+AH27+AK27+AN27+AQ27+AT27+AW27+AZ27+BC27+BF27),BI27)</f>
        <v>0</v>
      </c>
      <c r="Q27" s="81">
        <f t="shared" si="116"/>
        <v>13095</v>
      </c>
      <c r="R27" s="81">
        <f t="shared" si="116"/>
        <v>0</v>
      </c>
      <c r="S27" s="96">
        <f t="shared" ref="S27:T27" si="117">I27-M27</f>
        <v>0</v>
      </c>
      <c r="T27" s="96">
        <f t="shared" si="117"/>
        <v>0</v>
      </c>
      <c r="U27" s="96">
        <f t="shared" si="60"/>
        <v>0</v>
      </c>
      <c r="V27" s="97" t="e">
        <f t="shared" ref="V27:W27" si="118">M27/I27</f>
        <v>#DIV/0!</v>
      </c>
      <c r="W27" s="97">
        <f t="shared" si="118"/>
        <v>1</v>
      </c>
      <c r="X27" s="97" t="e">
        <f t="shared" si="23"/>
        <v>#DIV/0!</v>
      </c>
      <c r="Y27" s="95"/>
      <c r="Z27" s="95">
        <f>13095</f>
        <v>13095</v>
      </c>
      <c r="AA27" s="95"/>
      <c r="AB27" s="118"/>
      <c r="AC27" s="118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8"/>
      <c r="BM27" s="99"/>
      <c r="BN27" s="99"/>
      <c r="BO27" s="99"/>
      <c r="BP27" s="99"/>
    </row>
    <row r="28" spans="1:68" ht="15.75" customHeight="1">
      <c r="A28" s="112"/>
      <c r="B28" s="113" t="s">
        <v>246</v>
      </c>
      <c r="C28" s="100" t="s">
        <v>240</v>
      </c>
      <c r="D28" s="90" t="s">
        <v>87</v>
      </c>
      <c r="E28" s="91">
        <v>4202</v>
      </c>
      <c r="F28" s="91"/>
      <c r="G28" s="93">
        <f t="shared" si="16"/>
        <v>0</v>
      </c>
      <c r="H28" s="93">
        <f t="shared" si="106"/>
        <v>0</v>
      </c>
      <c r="I28" s="95"/>
      <c r="J28" s="116">
        <v>16850</v>
      </c>
      <c r="K28" s="116"/>
      <c r="L28" s="117"/>
      <c r="M28" s="96">
        <f t="shared" si="82"/>
        <v>0</v>
      </c>
      <c r="N28" s="96">
        <f t="shared" ref="N28:O28" si="119">Z28+AC28+AF28+AI28+AL28+AO28+AR28+AU28+AX28+BA28+BD28+BG28</f>
        <v>5229.5</v>
      </c>
      <c r="O28" s="96">
        <f t="shared" si="119"/>
        <v>0</v>
      </c>
      <c r="P28" s="81">
        <f t="shared" ref="P28:R28" si="120">IF(BI28=0,SUM(Y28+AB28+AE28+AH28+AK28+AN28+AQ28+AT28+AW28+AZ28+BC28+BF28),BI28)</f>
        <v>0</v>
      </c>
      <c r="Q28" s="81">
        <f t="shared" si="120"/>
        <v>5229.5</v>
      </c>
      <c r="R28" s="81">
        <f t="shared" si="120"/>
        <v>0</v>
      </c>
      <c r="S28" s="96">
        <f t="shared" ref="S28:T28" si="121">I28-M28</f>
        <v>0</v>
      </c>
      <c r="T28" s="96">
        <f t="shared" si="121"/>
        <v>11620.5</v>
      </c>
      <c r="U28" s="96">
        <f t="shared" si="60"/>
        <v>0</v>
      </c>
      <c r="V28" s="97" t="e">
        <f t="shared" ref="V28:W28" si="122">M28/I28</f>
        <v>#DIV/0!</v>
      </c>
      <c r="W28" s="97">
        <f t="shared" si="122"/>
        <v>0.31035608308605339</v>
      </c>
      <c r="X28" s="97" t="e">
        <f t="shared" si="23"/>
        <v>#DIV/0!</v>
      </c>
      <c r="Y28" s="95"/>
      <c r="Z28" s="95"/>
      <c r="AA28" s="95"/>
      <c r="AB28" s="118"/>
      <c r="AC28" s="130">
        <v>5229.5</v>
      </c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8"/>
      <c r="BM28" s="99"/>
      <c r="BN28" s="99"/>
      <c r="BO28" s="99"/>
      <c r="BP28" s="99"/>
    </row>
    <row r="29" spans="1:68" ht="15.75" customHeight="1">
      <c r="A29" s="119"/>
      <c r="B29" s="113"/>
      <c r="C29" s="100" t="s">
        <v>242</v>
      </c>
      <c r="D29" s="90" t="s">
        <v>247</v>
      </c>
      <c r="E29" s="91">
        <v>4202</v>
      </c>
      <c r="F29" s="91"/>
      <c r="G29" s="93">
        <f t="shared" si="16"/>
        <v>0</v>
      </c>
      <c r="H29" s="93">
        <f t="shared" si="106"/>
        <v>0</v>
      </c>
      <c r="I29" s="95"/>
      <c r="J29" s="116"/>
      <c r="K29" s="116"/>
      <c r="L29" s="117"/>
      <c r="M29" s="96">
        <f t="shared" si="82"/>
        <v>0</v>
      </c>
      <c r="N29" s="96">
        <f t="shared" ref="N29:O29" si="123">Z29+AC29+AF29+AI29+AL29+AO29+AR29+AU29+AX29+BA29+BD29+BG29</f>
        <v>0</v>
      </c>
      <c r="O29" s="96">
        <f t="shared" si="123"/>
        <v>0</v>
      </c>
      <c r="P29" s="81">
        <f t="shared" ref="P29:R29" si="124">IF(BI29=0,SUM(Y29+AB29+AE29+AH29+AK29+AN29+AQ29+AT29+AW29+AZ29+BC29+BF29),BI29)</f>
        <v>0</v>
      </c>
      <c r="Q29" s="81">
        <f t="shared" si="124"/>
        <v>0</v>
      </c>
      <c r="R29" s="81">
        <f t="shared" si="124"/>
        <v>0</v>
      </c>
      <c r="S29" s="96">
        <f t="shared" ref="S29:T29" si="125">I29-M29</f>
        <v>0</v>
      </c>
      <c r="T29" s="96">
        <f t="shared" si="125"/>
        <v>0</v>
      </c>
      <c r="U29" s="96">
        <f t="shared" si="60"/>
        <v>0</v>
      </c>
      <c r="V29" s="97" t="e">
        <f t="shared" ref="V29:W29" si="126">M29/I29</f>
        <v>#DIV/0!</v>
      </c>
      <c r="W29" s="97" t="e">
        <f t="shared" si="126"/>
        <v>#DIV/0!</v>
      </c>
      <c r="X29" s="97" t="e">
        <f t="shared" si="23"/>
        <v>#DIV/0!</v>
      </c>
      <c r="Y29" s="95"/>
      <c r="Z29" s="128"/>
      <c r="AA29" s="95"/>
      <c r="AB29" s="118"/>
      <c r="AC29" s="118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8"/>
      <c r="BM29" s="99"/>
      <c r="BN29" s="99"/>
      <c r="BO29" s="99"/>
      <c r="BP29" s="99"/>
    </row>
    <row r="30" spans="1:68" ht="15.75" customHeight="1">
      <c r="A30" s="112"/>
      <c r="B30" s="120" t="s">
        <v>488</v>
      </c>
      <c r="C30" s="100" t="s">
        <v>240</v>
      </c>
      <c r="D30" s="90" t="s">
        <v>543</v>
      </c>
      <c r="E30" s="91">
        <v>18404</v>
      </c>
      <c r="F30" s="91"/>
      <c r="G30" s="93">
        <f t="shared" si="16"/>
        <v>0</v>
      </c>
      <c r="H30" s="93">
        <f t="shared" si="106"/>
        <v>0</v>
      </c>
      <c r="I30" s="95"/>
      <c r="J30" s="116">
        <f>2515+5718.85</f>
        <v>8233.85</v>
      </c>
      <c r="K30" s="116"/>
      <c r="L30" s="117"/>
      <c r="M30" s="96">
        <f t="shared" si="82"/>
        <v>0</v>
      </c>
      <c r="N30" s="96">
        <f t="shared" ref="N30:O30" si="127">Z30+AC30+AF30+AI30+AL30+AO30+AR30+AU30+AX30+BA30+BD30+BG30</f>
        <v>0</v>
      </c>
      <c r="O30" s="96">
        <f t="shared" si="127"/>
        <v>0</v>
      </c>
      <c r="P30" s="81">
        <f t="shared" ref="P30:R30" si="128">IF(BI30=0,SUM(Y30+AB30+AE30+AH30+AK30+AN30+AQ30+AT30+AW30+AZ30+BC30+BF30),BI30)</f>
        <v>0</v>
      </c>
      <c r="Q30" s="81">
        <f t="shared" si="128"/>
        <v>0</v>
      </c>
      <c r="R30" s="81">
        <f t="shared" si="128"/>
        <v>0</v>
      </c>
      <c r="S30" s="96">
        <f t="shared" ref="S30:T30" si="129">I30-M30</f>
        <v>0</v>
      </c>
      <c r="T30" s="96">
        <f t="shared" si="129"/>
        <v>8233.85</v>
      </c>
      <c r="U30" s="96">
        <f t="shared" si="60"/>
        <v>0</v>
      </c>
      <c r="V30" s="97" t="e">
        <f t="shared" ref="V30:W30" si="130">M30/I30</f>
        <v>#DIV/0!</v>
      </c>
      <c r="W30" s="97">
        <f t="shared" si="130"/>
        <v>0</v>
      </c>
      <c r="X30" s="97" t="e">
        <f t="shared" si="23"/>
        <v>#DIV/0!</v>
      </c>
      <c r="Y30" s="95"/>
      <c r="Z30" s="95"/>
      <c r="AA30" s="95"/>
      <c r="AB30" s="118"/>
      <c r="AC30" s="118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  <c r="BM30" s="99"/>
      <c r="BN30" s="99"/>
      <c r="BO30" s="99"/>
      <c r="BP30" s="99"/>
    </row>
    <row r="31" spans="1:68" ht="15.75" customHeight="1">
      <c r="A31" s="112"/>
      <c r="B31" s="120" t="s">
        <v>490</v>
      </c>
      <c r="C31" s="100" t="s">
        <v>240</v>
      </c>
      <c r="D31" s="129" t="s">
        <v>544</v>
      </c>
      <c r="E31" s="91"/>
      <c r="F31" s="91"/>
      <c r="G31" s="93" t="e">
        <f t="shared" si="16"/>
        <v>#DIV/0!</v>
      </c>
      <c r="H31" s="93" t="e">
        <f t="shared" si="106"/>
        <v>#DIV/0!</v>
      </c>
      <c r="I31" s="95"/>
      <c r="J31" s="116">
        <f>977.38+2861.28</f>
        <v>3838.6600000000003</v>
      </c>
      <c r="K31" s="116"/>
      <c r="L31" s="117"/>
      <c r="M31" s="96">
        <f t="shared" si="82"/>
        <v>0</v>
      </c>
      <c r="N31" s="96">
        <f t="shared" ref="N31:O31" si="131">Z31+AC31+AF31+AI31+AL31+AO31+AR31+AU31+AX31+BA31+BD31+BG31</f>
        <v>0</v>
      </c>
      <c r="O31" s="96">
        <f t="shared" si="131"/>
        <v>0</v>
      </c>
      <c r="P31" s="81">
        <f t="shared" ref="P31:R31" si="132">IF(BI31=0,SUM(Y31+AB31+AE31+AH31+AK31+AN31+AQ31+AT31+AW31+AZ31+BC31+BF31),BI31)</f>
        <v>0</v>
      </c>
      <c r="Q31" s="81">
        <f t="shared" si="132"/>
        <v>0</v>
      </c>
      <c r="R31" s="81">
        <f t="shared" si="132"/>
        <v>0</v>
      </c>
      <c r="S31" s="96">
        <f t="shared" ref="S31:T31" si="133">I31-M31</f>
        <v>0</v>
      </c>
      <c r="T31" s="96">
        <f t="shared" si="133"/>
        <v>3838.6600000000003</v>
      </c>
      <c r="U31" s="96">
        <f t="shared" si="60"/>
        <v>0</v>
      </c>
      <c r="V31" s="97" t="e">
        <f t="shared" ref="V31:W31" si="134">M31/I31</f>
        <v>#DIV/0!</v>
      </c>
      <c r="W31" s="97">
        <f t="shared" si="134"/>
        <v>0</v>
      </c>
      <c r="X31" s="97" t="e">
        <f t="shared" si="23"/>
        <v>#DIV/0!</v>
      </c>
      <c r="Y31" s="95"/>
      <c r="Z31" s="95"/>
      <c r="AA31" s="95"/>
      <c r="AB31" s="118"/>
      <c r="AC31" s="118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8"/>
      <c r="BM31" s="99"/>
      <c r="BN31" s="99"/>
      <c r="BO31" s="99"/>
      <c r="BP31" s="99"/>
    </row>
    <row r="32" spans="1:68" ht="15.75" customHeight="1">
      <c r="A32" s="112"/>
      <c r="B32" s="113"/>
      <c r="C32" s="100" t="s">
        <v>240</v>
      </c>
      <c r="D32" s="90" t="s">
        <v>545</v>
      </c>
      <c r="E32" s="91">
        <v>20000</v>
      </c>
      <c r="F32" s="91"/>
      <c r="G32" s="93">
        <f t="shared" si="16"/>
        <v>0</v>
      </c>
      <c r="H32" s="93">
        <f t="shared" si="106"/>
        <v>0</v>
      </c>
      <c r="I32" s="95"/>
      <c r="J32" s="116"/>
      <c r="K32" s="116"/>
      <c r="L32" s="117"/>
      <c r="M32" s="96">
        <f t="shared" si="82"/>
        <v>0</v>
      </c>
      <c r="N32" s="96">
        <f t="shared" ref="N32:O32" si="135">Z32+AC32+AF32+AI32+AL32+AO32+AR32+AU32+AX32+BA32+BD32+BG32</f>
        <v>0</v>
      </c>
      <c r="O32" s="96">
        <f t="shared" si="135"/>
        <v>0</v>
      </c>
      <c r="P32" s="81">
        <f t="shared" ref="P32:R32" si="136">IF(BI32=0,SUM(Y32+AB32+AE32+AH32+AK32+AN32+AQ32+AT32+AW32+AZ32+BC32+BF32),BI32)</f>
        <v>0</v>
      </c>
      <c r="Q32" s="81">
        <f t="shared" si="136"/>
        <v>0</v>
      </c>
      <c r="R32" s="81">
        <f t="shared" si="136"/>
        <v>0</v>
      </c>
      <c r="S32" s="96">
        <f t="shared" ref="S32:T32" si="137">I32-M32</f>
        <v>0</v>
      </c>
      <c r="T32" s="96">
        <f t="shared" si="137"/>
        <v>0</v>
      </c>
      <c r="U32" s="96">
        <f t="shared" si="60"/>
        <v>0</v>
      </c>
      <c r="V32" s="97" t="e">
        <f t="shared" ref="V32:W32" si="138">M32/I32</f>
        <v>#DIV/0!</v>
      </c>
      <c r="W32" s="97" t="e">
        <f t="shared" si="138"/>
        <v>#DIV/0!</v>
      </c>
      <c r="X32" s="97" t="e">
        <f t="shared" si="23"/>
        <v>#DIV/0!</v>
      </c>
      <c r="Y32" s="95"/>
      <c r="Z32" s="95"/>
      <c r="AA32" s="95"/>
      <c r="AB32" s="118"/>
      <c r="AC32" s="118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8"/>
      <c r="BM32" s="99"/>
      <c r="BN32" s="99"/>
      <c r="BO32" s="99"/>
      <c r="BP32" s="99"/>
    </row>
    <row r="33" spans="1:68" ht="15.75" customHeight="1">
      <c r="A33" s="112"/>
      <c r="B33" s="113" t="s">
        <v>253</v>
      </c>
      <c r="C33" s="100" t="s">
        <v>232</v>
      </c>
      <c r="D33" s="90" t="s">
        <v>91</v>
      </c>
      <c r="E33" s="91">
        <v>2025.37</v>
      </c>
      <c r="F33" s="91"/>
      <c r="G33" s="93">
        <f t="shared" si="16"/>
        <v>0</v>
      </c>
      <c r="H33" s="93">
        <f t="shared" si="106"/>
        <v>0</v>
      </c>
      <c r="I33" s="95"/>
      <c r="J33" s="116">
        <v>3374.7</v>
      </c>
      <c r="K33" s="116"/>
      <c r="L33" s="117"/>
      <c r="M33" s="96">
        <f t="shared" si="82"/>
        <v>0</v>
      </c>
      <c r="N33" s="96">
        <f t="shared" ref="N33:O33" si="139">Z33+AC33+AF33+AI33+AL33+AO33+AR33+AU33+AX33+BA33+BD33+BG33</f>
        <v>3374.7</v>
      </c>
      <c r="O33" s="96">
        <f t="shared" si="139"/>
        <v>0</v>
      </c>
      <c r="P33" s="81">
        <f t="shared" ref="P33:R33" si="140">IF(BI33=0,SUM(Y33+AB33+AE33+AH33+AK33+AN33+AQ33+AT33+AW33+AZ33+BC33+BF33),BI33)</f>
        <v>0</v>
      </c>
      <c r="Q33" s="81">
        <f t="shared" si="140"/>
        <v>3374.7</v>
      </c>
      <c r="R33" s="81">
        <f t="shared" si="140"/>
        <v>0</v>
      </c>
      <c r="S33" s="96">
        <f t="shared" ref="S33:T33" si="141">I33-M33</f>
        <v>0</v>
      </c>
      <c r="T33" s="96">
        <f t="shared" si="141"/>
        <v>0</v>
      </c>
      <c r="U33" s="96">
        <f t="shared" si="60"/>
        <v>0</v>
      </c>
      <c r="V33" s="97" t="e">
        <f t="shared" ref="V33:W33" si="142">M33/I33</f>
        <v>#DIV/0!</v>
      </c>
      <c r="W33" s="97">
        <f t="shared" si="142"/>
        <v>1</v>
      </c>
      <c r="X33" s="97" t="e">
        <f t="shared" si="23"/>
        <v>#DIV/0!</v>
      </c>
      <c r="Y33" s="95"/>
      <c r="Z33" s="95"/>
      <c r="AA33" s="95"/>
      <c r="AB33" s="118"/>
      <c r="AC33" s="130">
        <v>3374.7</v>
      </c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8"/>
      <c r="BM33" s="99"/>
      <c r="BN33" s="99"/>
      <c r="BO33" s="99"/>
      <c r="BP33" s="99"/>
    </row>
    <row r="34" spans="1:68" ht="15.75" customHeight="1">
      <c r="A34" s="119"/>
      <c r="B34" s="113" t="s">
        <v>254</v>
      </c>
      <c r="C34" s="100" t="s">
        <v>255</v>
      </c>
      <c r="D34" s="121" t="s">
        <v>101</v>
      </c>
      <c r="E34" s="131">
        <v>30000</v>
      </c>
      <c r="F34" s="115"/>
      <c r="G34" s="93">
        <f t="shared" si="16"/>
        <v>0</v>
      </c>
      <c r="H34" s="93">
        <f t="shared" si="106"/>
        <v>0</v>
      </c>
      <c r="I34" s="132"/>
      <c r="J34" s="116">
        <v>4100</v>
      </c>
      <c r="K34" s="116"/>
      <c r="L34" s="117"/>
      <c r="M34" s="96">
        <f t="shared" si="82"/>
        <v>0</v>
      </c>
      <c r="N34" s="96">
        <f t="shared" ref="N34:O34" si="143">Z34+AC34+AF34+AI34+AL34+AO34+AR34+AU34+AX34+BA34+BD34+BG34</f>
        <v>0</v>
      </c>
      <c r="O34" s="96">
        <f t="shared" si="143"/>
        <v>0</v>
      </c>
      <c r="P34" s="81">
        <f t="shared" ref="P34:R34" si="144">IF(BI34=0,SUM(Y34+AB34+AE34+AH34+AK34+AN34+AQ34+AT34+AW34+AZ34+BC34+BF34),BI34)</f>
        <v>0</v>
      </c>
      <c r="Q34" s="81">
        <f t="shared" si="144"/>
        <v>0</v>
      </c>
      <c r="R34" s="81">
        <f t="shared" si="144"/>
        <v>0</v>
      </c>
      <c r="S34" s="133">
        <f t="shared" ref="S34:T34" si="145">I34-M34</f>
        <v>0</v>
      </c>
      <c r="T34" s="96">
        <f t="shared" si="145"/>
        <v>4100</v>
      </c>
      <c r="U34" s="96">
        <f t="shared" si="60"/>
        <v>0</v>
      </c>
      <c r="V34" s="97" t="e">
        <f t="shared" ref="V34:W34" si="146">M34/I34</f>
        <v>#DIV/0!</v>
      </c>
      <c r="W34" s="97">
        <f t="shared" si="146"/>
        <v>0</v>
      </c>
      <c r="X34" s="97" t="e">
        <f t="shared" si="23"/>
        <v>#DIV/0!</v>
      </c>
      <c r="Y34" s="118"/>
      <c r="Z34" s="95"/>
      <c r="AA34" s="95"/>
      <c r="AB34" s="118"/>
      <c r="AC34" s="118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8"/>
      <c r="BM34" s="99"/>
      <c r="BN34" s="99"/>
      <c r="BO34" s="99"/>
      <c r="BP34" s="99"/>
    </row>
    <row r="35" spans="1:68" ht="15.75" customHeight="1">
      <c r="A35" s="119"/>
      <c r="B35" s="120" t="s">
        <v>256</v>
      </c>
      <c r="C35" s="100" t="s">
        <v>257</v>
      </c>
      <c r="D35" s="121" t="s">
        <v>103</v>
      </c>
      <c r="E35" s="131">
        <v>10000</v>
      </c>
      <c r="F35" s="115"/>
      <c r="G35" s="93">
        <f t="shared" si="16"/>
        <v>0</v>
      </c>
      <c r="H35" s="93">
        <f t="shared" si="106"/>
        <v>0</v>
      </c>
      <c r="I35" s="95"/>
      <c r="J35" s="116">
        <f>19903.04+4541.3+16240</f>
        <v>40684.339999999997</v>
      </c>
      <c r="K35" s="134">
        <v>16240</v>
      </c>
      <c r="L35" s="117"/>
      <c r="M35" s="96">
        <f t="shared" si="82"/>
        <v>0</v>
      </c>
      <c r="N35" s="96">
        <f t="shared" ref="N35:O35" si="147">Z35+AC35+AF35+AI35+AL35+AO35+AR35+AU35+AX35+BA35+BD35+BG35</f>
        <v>19903.04</v>
      </c>
      <c r="O35" s="96">
        <f t="shared" si="147"/>
        <v>0</v>
      </c>
      <c r="P35" s="81">
        <f t="shared" ref="P35:R35" si="148">IF(BI35=0,SUM(Y35+AB35+AE35+AH35+AK35+AN35+AQ35+AT35+AW35+AZ35+BC35+BF35),BI35)</f>
        <v>0</v>
      </c>
      <c r="Q35" s="81">
        <f t="shared" si="148"/>
        <v>19903.04</v>
      </c>
      <c r="R35" s="81">
        <f t="shared" si="148"/>
        <v>0</v>
      </c>
      <c r="S35" s="96">
        <f t="shared" ref="S35:T35" si="149">I35-M35</f>
        <v>0</v>
      </c>
      <c r="T35" s="96">
        <f t="shared" si="149"/>
        <v>20781.299999999996</v>
      </c>
      <c r="U35" s="96">
        <f t="shared" si="60"/>
        <v>0</v>
      </c>
      <c r="V35" s="97" t="e">
        <f t="shared" ref="V35:W35" si="150">M35/I35</f>
        <v>#DIV/0!</v>
      </c>
      <c r="W35" s="97">
        <f t="shared" si="150"/>
        <v>0.48920641209861099</v>
      </c>
      <c r="X35" s="97" t="e">
        <f t="shared" si="23"/>
        <v>#DIV/0!</v>
      </c>
      <c r="Y35" s="95"/>
      <c r="Z35" s="95"/>
      <c r="AA35" s="95"/>
      <c r="AB35" s="118"/>
      <c r="AC35" s="118">
        <f>19903.04</f>
        <v>19903.04</v>
      </c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8"/>
      <c r="BM35" s="99"/>
      <c r="BN35" s="99"/>
      <c r="BO35" s="99"/>
      <c r="BP35" s="99"/>
    </row>
    <row r="36" spans="1:68" ht="15.75" customHeight="1">
      <c r="A36" s="119"/>
      <c r="B36" s="135" t="s">
        <v>258</v>
      </c>
      <c r="C36" s="100" t="s">
        <v>259</v>
      </c>
      <c r="D36" s="121" t="s">
        <v>260</v>
      </c>
      <c r="E36" s="136"/>
      <c r="F36" s="115"/>
      <c r="G36" s="93" t="e">
        <f t="shared" si="16"/>
        <v>#DIV/0!</v>
      </c>
      <c r="H36" s="93" t="e">
        <f t="shared" si="106"/>
        <v>#DIV/0!</v>
      </c>
      <c r="I36" s="95"/>
      <c r="J36" s="116">
        <v>949.5</v>
      </c>
      <c r="K36" s="116"/>
      <c r="L36" s="117"/>
      <c r="M36" s="96">
        <f t="shared" si="82"/>
        <v>0</v>
      </c>
      <c r="N36" s="96">
        <f t="shared" ref="N36:O36" si="151">Z36+AC36+AF36+AI36+AL36+AO36+AR36+AU36+AX36+BA36+BD36+BG36</f>
        <v>949.5</v>
      </c>
      <c r="O36" s="96">
        <f t="shared" si="151"/>
        <v>0</v>
      </c>
      <c r="P36" s="81">
        <f t="shared" ref="P36:R36" si="152">IF(BI36=0,SUM(Y36+AB36+AE36+AH36+AK36+AN36+AQ36+AT36+AW36+AZ36+BC36+BF36),BI36)</f>
        <v>0</v>
      </c>
      <c r="Q36" s="81">
        <f t="shared" si="152"/>
        <v>949.5</v>
      </c>
      <c r="R36" s="81">
        <f t="shared" si="152"/>
        <v>0</v>
      </c>
      <c r="S36" s="96">
        <f t="shared" ref="S36:T36" si="153">I36-M36</f>
        <v>0</v>
      </c>
      <c r="T36" s="96">
        <f t="shared" si="153"/>
        <v>0</v>
      </c>
      <c r="U36" s="96">
        <f t="shared" si="60"/>
        <v>0</v>
      </c>
      <c r="V36" s="97" t="e">
        <f t="shared" ref="V36:W36" si="154">M36/I36</f>
        <v>#DIV/0!</v>
      </c>
      <c r="W36" s="97">
        <f t="shared" si="154"/>
        <v>1</v>
      </c>
      <c r="X36" s="97" t="e">
        <f t="shared" si="23"/>
        <v>#DIV/0!</v>
      </c>
      <c r="Y36" s="95"/>
      <c r="Z36" s="95"/>
      <c r="AA36" s="95"/>
      <c r="AB36" s="118"/>
      <c r="AC36" s="130">
        <v>949.5</v>
      </c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8"/>
      <c r="BM36" s="99"/>
      <c r="BN36" s="99"/>
      <c r="BO36" s="99"/>
      <c r="BP36" s="99"/>
    </row>
    <row r="37" spans="1:68" ht="15.75" customHeight="1">
      <c r="A37" s="119"/>
      <c r="B37" s="113"/>
      <c r="C37" s="100" t="s">
        <v>261</v>
      </c>
      <c r="D37" s="90" t="s">
        <v>92</v>
      </c>
      <c r="E37" s="91">
        <v>19200</v>
      </c>
      <c r="F37" s="91"/>
      <c r="G37" s="93">
        <f t="shared" si="16"/>
        <v>0</v>
      </c>
      <c r="H37" s="93">
        <f t="shared" si="106"/>
        <v>0</v>
      </c>
      <c r="I37" s="95"/>
      <c r="J37" s="357">
        <v>50813</v>
      </c>
      <c r="K37" s="116"/>
      <c r="L37" s="117"/>
      <c r="M37" s="96">
        <f t="shared" si="82"/>
        <v>0</v>
      </c>
      <c r="N37" s="96">
        <f t="shared" ref="N37:O37" si="155">Z37+AC37+AF37+AI37+AL37+AO37+AR37+AU37+AX37+BA37+BD37+BG37</f>
        <v>0</v>
      </c>
      <c r="O37" s="96">
        <f t="shared" si="155"/>
        <v>0</v>
      </c>
      <c r="P37" s="81">
        <f t="shared" ref="P37:R37" si="156">IF(BI37=0,SUM(Y37+AB37+AE37+AH37+AK37+AN37+AQ37+AT37+AW37+AZ37+BC37+BF37),BI37)</f>
        <v>0</v>
      </c>
      <c r="Q37" s="81">
        <f t="shared" si="156"/>
        <v>0</v>
      </c>
      <c r="R37" s="81">
        <f t="shared" si="156"/>
        <v>0</v>
      </c>
      <c r="S37" s="96">
        <f t="shared" ref="S37:T37" si="157">I37-M37</f>
        <v>0</v>
      </c>
      <c r="T37" s="96">
        <f t="shared" si="157"/>
        <v>50813</v>
      </c>
      <c r="U37" s="96">
        <f t="shared" si="60"/>
        <v>0</v>
      </c>
      <c r="V37" s="97" t="e">
        <f t="shared" ref="V37:W37" si="158">M37/I37</f>
        <v>#DIV/0!</v>
      </c>
      <c r="W37" s="97">
        <f t="shared" si="158"/>
        <v>0</v>
      </c>
      <c r="X37" s="97" t="e">
        <f t="shared" si="23"/>
        <v>#DIV/0!</v>
      </c>
      <c r="Y37" s="95"/>
      <c r="Z37" s="95"/>
      <c r="AA37" s="95"/>
      <c r="AB37" s="118"/>
      <c r="AC37" s="118"/>
      <c r="AD37" s="95"/>
      <c r="AE37" s="95"/>
      <c r="AF37" s="95"/>
      <c r="AG37" s="95"/>
      <c r="AH37" s="95"/>
      <c r="AI37" s="95"/>
      <c r="AJ37" s="95"/>
      <c r="AK37" s="128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128"/>
      <c r="BG37" s="95"/>
      <c r="BH37" s="95"/>
      <c r="BI37" s="95"/>
      <c r="BJ37" s="95"/>
      <c r="BK37" s="95"/>
      <c r="BL37" s="98"/>
      <c r="BM37" s="99"/>
      <c r="BN37" s="99"/>
      <c r="BO37" s="99"/>
      <c r="BP37" s="99"/>
    </row>
    <row r="38" spans="1:68" ht="15.75" customHeight="1">
      <c r="A38" s="119"/>
      <c r="B38" s="113"/>
      <c r="C38" s="100" t="s">
        <v>262</v>
      </c>
      <c r="D38" s="90" t="s">
        <v>93</v>
      </c>
      <c r="E38" s="115">
        <v>20000</v>
      </c>
      <c r="F38" s="91"/>
      <c r="G38" s="93">
        <f t="shared" si="16"/>
        <v>0</v>
      </c>
      <c r="H38" s="93">
        <f t="shared" si="106"/>
        <v>0</v>
      </c>
      <c r="I38" s="95"/>
      <c r="J38" s="116"/>
      <c r="K38" s="116"/>
      <c r="L38" s="117"/>
      <c r="M38" s="96">
        <f t="shared" si="82"/>
        <v>0</v>
      </c>
      <c r="N38" s="96">
        <f t="shared" ref="N38:O38" si="159">Z38+AC38+AF38+AI38+AL38+AO38+AR38+AU38+AX38+BA38+BD38+BG38</f>
        <v>0</v>
      </c>
      <c r="O38" s="96">
        <f t="shared" si="159"/>
        <v>0</v>
      </c>
      <c r="P38" s="81">
        <f t="shared" ref="P38:R38" si="160">IF(BI38=0,SUM(Y38+AB38+AE38+AH38+AK38+AN38+AQ38+AT38+AW38+AZ38+BC38+BF38),BI38)</f>
        <v>0</v>
      </c>
      <c r="Q38" s="81">
        <f t="shared" si="160"/>
        <v>0</v>
      </c>
      <c r="R38" s="81">
        <f t="shared" si="160"/>
        <v>0</v>
      </c>
      <c r="S38" s="96">
        <f t="shared" ref="S38:T38" si="161">I38-M38</f>
        <v>0</v>
      </c>
      <c r="T38" s="96">
        <f t="shared" si="161"/>
        <v>0</v>
      </c>
      <c r="U38" s="96">
        <f t="shared" si="60"/>
        <v>0</v>
      </c>
      <c r="V38" s="97" t="e">
        <f t="shared" ref="V38:W38" si="162">M38/I38</f>
        <v>#DIV/0!</v>
      </c>
      <c r="W38" s="97" t="e">
        <f t="shared" si="162"/>
        <v>#DIV/0!</v>
      </c>
      <c r="X38" s="97" t="e">
        <f t="shared" si="23"/>
        <v>#DIV/0!</v>
      </c>
      <c r="Y38" s="95"/>
      <c r="Z38" s="95"/>
      <c r="AA38" s="95"/>
      <c r="AB38" s="118"/>
      <c r="AC38" s="118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8"/>
      <c r="BM38" s="99"/>
      <c r="BN38" s="99"/>
      <c r="BO38" s="99"/>
      <c r="BP38" s="99"/>
    </row>
    <row r="39" spans="1:68" ht="15.75" customHeight="1">
      <c r="A39" s="88"/>
      <c r="B39" s="135" t="s">
        <v>263</v>
      </c>
      <c r="C39" s="100" t="s">
        <v>218</v>
      </c>
      <c r="D39" s="90" t="s">
        <v>546</v>
      </c>
      <c r="E39" s="115">
        <v>2344.5</v>
      </c>
      <c r="F39" s="91"/>
      <c r="G39" s="93">
        <f t="shared" si="16"/>
        <v>0</v>
      </c>
      <c r="H39" s="93">
        <f t="shared" si="106"/>
        <v>0</v>
      </c>
      <c r="I39" s="95"/>
      <c r="J39" s="116">
        <v>1424.02</v>
      </c>
      <c r="K39" s="116"/>
      <c r="L39" s="117"/>
      <c r="M39" s="96">
        <f t="shared" si="82"/>
        <v>0</v>
      </c>
      <c r="N39" s="96">
        <f t="shared" ref="N39:O39" si="163">Z39+AC39+AF39+AI39+AL39+AO39+AR39+AU39+AX39+BA39+BD39+BG39</f>
        <v>0</v>
      </c>
      <c r="O39" s="96">
        <f t="shared" si="163"/>
        <v>0</v>
      </c>
      <c r="P39" s="81">
        <f t="shared" ref="P39:R39" si="164">IF(BI39=0,SUM(Y39+AB39+AE39+AH39+AK39+AN39+AQ39+AT39+AW39+AZ39+BC39+BF39),BI39)</f>
        <v>0</v>
      </c>
      <c r="Q39" s="81">
        <f t="shared" si="164"/>
        <v>0</v>
      </c>
      <c r="R39" s="81">
        <f t="shared" si="164"/>
        <v>0</v>
      </c>
      <c r="S39" s="96">
        <f t="shared" ref="S39:T39" si="165">I39-M39</f>
        <v>0</v>
      </c>
      <c r="T39" s="96">
        <f t="shared" si="165"/>
        <v>1424.02</v>
      </c>
      <c r="U39" s="96">
        <f t="shared" si="60"/>
        <v>0</v>
      </c>
      <c r="V39" s="97" t="e">
        <f t="shared" ref="V39:W39" si="166">M39/I39</f>
        <v>#DIV/0!</v>
      </c>
      <c r="W39" s="97">
        <f t="shared" si="166"/>
        <v>0</v>
      </c>
      <c r="X39" s="97" t="e">
        <f t="shared" si="23"/>
        <v>#DIV/0!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8"/>
      <c r="BM39" s="99"/>
      <c r="BN39" s="99"/>
      <c r="BO39" s="99"/>
      <c r="BP39" s="99"/>
    </row>
    <row r="40" spans="1:68" ht="15.75" customHeight="1">
      <c r="A40" s="88" t="s">
        <v>494</v>
      </c>
      <c r="B40" s="135" t="s">
        <v>265</v>
      </c>
      <c r="C40" s="100" t="s">
        <v>266</v>
      </c>
      <c r="D40" s="90" t="s">
        <v>267</v>
      </c>
      <c r="E40" s="115">
        <v>2000</v>
      </c>
      <c r="F40" s="91"/>
      <c r="G40" s="93">
        <f t="shared" si="16"/>
        <v>1.7454999999999998E-2</v>
      </c>
      <c r="H40" s="93">
        <f t="shared" si="106"/>
        <v>1.805E-3</v>
      </c>
      <c r="I40" s="95">
        <v>34.909999999999997</v>
      </c>
      <c r="J40" s="116">
        <v>576.45000000000005</v>
      </c>
      <c r="K40" s="116"/>
      <c r="L40" s="117"/>
      <c r="M40" s="96">
        <f t="shared" si="82"/>
        <v>3.61</v>
      </c>
      <c r="N40" s="96">
        <f t="shared" ref="N40:O40" si="167">Z40+AC40+AF40+AI40+AL40+AO40+AR40+AU40+AX40+BA40+BD40+BG40</f>
        <v>0</v>
      </c>
      <c r="O40" s="96">
        <f t="shared" si="167"/>
        <v>0</v>
      </c>
      <c r="P40" s="81">
        <f t="shared" ref="P40:R40" si="168">IF(BI40=0,SUM(Y40+AB40+AE40+AH40+AK40+AN40+AQ40+AT40+AW40+AZ40+BC40+BF40),BI40)</f>
        <v>3.61</v>
      </c>
      <c r="Q40" s="81">
        <f t="shared" si="168"/>
        <v>0</v>
      </c>
      <c r="R40" s="81">
        <f t="shared" si="168"/>
        <v>0</v>
      </c>
      <c r="S40" s="96">
        <f t="shared" ref="S40:T40" si="169">I40-M40</f>
        <v>31.299999999999997</v>
      </c>
      <c r="T40" s="96">
        <f t="shared" si="169"/>
        <v>576.45000000000005</v>
      </c>
      <c r="U40" s="96">
        <f t="shared" si="60"/>
        <v>0</v>
      </c>
      <c r="V40" s="97">
        <f t="shared" ref="V40:W40" si="170">M40/I40</f>
        <v>0.10340876539673446</v>
      </c>
      <c r="W40" s="97">
        <f t="shared" si="170"/>
        <v>0</v>
      </c>
      <c r="X40" s="97" t="e">
        <f t="shared" si="23"/>
        <v>#DIV/0!</v>
      </c>
      <c r="Y40" s="95"/>
      <c r="Z40" s="95"/>
      <c r="AA40" s="95"/>
      <c r="AB40" s="118"/>
      <c r="AC40" s="118"/>
      <c r="AD40" s="95"/>
      <c r="AE40" s="102">
        <v>3.61</v>
      </c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8"/>
      <c r="BM40" s="99"/>
      <c r="BN40" s="99"/>
      <c r="BO40" s="99"/>
      <c r="BP40" s="99"/>
    </row>
    <row r="41" spans="1:68" ht="15.75" customHeight="1">
      <c r="A41" s="355" t="s">
        <v>547</v>
      </c>
      <c r="B41" s="113"/>
      <c r="C41" s="100" t="s">
        <v>268</v>
      </c>
      <c r="D41" s="90" t="s">
        <v>548</v>
      </c>
      <c r="E41" s="115">
        <f>5000+1000</f>
        <v>6000</v>
      </c>
      <c r="F41" s="91"/>
      <c r="G41" s="93">
        <f t="shared" si="16"/>
        <v>9.166666666666666E-2</v>
      </c>
      <c r="H41" s="93">
        <f t="shared" si="106"/>
        <v>9.166666666666666E-2</v>
      </c>
      <c r="I41" s="102">
        <v>550</v>
      </c>
      <c r="J41" s="116"/>
      <c r="K41" s="116"/>
      <c r="L41" s="117"/>
      <c r="M41" s="96">
        <f t="shared" si="82"/>
        <v>550</v>
      </c>
      <c r="N41" s="96">
        <f t="shared" ref="N41:O41" si="171">Z41+AC41+AF41+AI41+AL41+AO41+AR41+AU41+AX41+BA41+BD41+BG41</f>
        <v>0</v>
      </c>
      <c r="O41" s="96">
        <f t="shared" si="171"/>
        <v>0</v>
      </c>
      <c r="P41" s="81">
        <f t="shared" ref="P41:R41" si="172">IF(BI41=0,SUM(Y41+AB41+AE41+AH41+AK41+AN41+AQ41+AT41+AW41+AZ41+BC41+BF41),BI41)</f>
        <v>550</v>
      </c>
      <c r="Q41" s="81">
        <f t="shared" si="172"/>
        <v>0</v>
      </c>
      <c r="R41" s="81">
        <f t="shared" si="172"/>
        <v>0</v>
      </c>
      <c r="S41" s="96">
        <f t="shared" ref="S41:T41" si="173">I41-M41</f>
        <v>0</v>
      </c>
      <c r="T41" s="96">
        <f t="shared" si="173"/>
        <v>0</v>
      </c>
      <c r="U41" s="96">
        <f t="shared" si="60"/>
        <v>0</v>
      </c>
      <c r="V41" s="97">
        <f t="shared" ref="V41:W41" si="174">M41/I41</f>
        <v>1</v>
      </c>
      <c r="W41" s="97" t="e">
        <f t="shared" si="174"/>
        <v>#DIV/0!</v>
      </c>
      <c r="X41" s="97" t="e">
        <f t="shared" si="23"/>
        <v>#DIV/0!</v>
      </c>
      <c r="Y41" s="95"/>
      <c r="Z41" s="95"/>
      <c r="AA41" s="95"/>
      <c r="AB41" s="118"/>
      <c r="AC41" s="118"/>
      <c r="AD41" s="95"/>
      <c r="AE41" s="102">
        <v>550</v>
      </c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8"/>
      <c r="BM41" s="99"/>
      <c r="BN41" s="99"/>
      <c r="BO41" s="99"/>
      <c r="BP41" s="99"/>
    </row>
    <row r="42" spans="1:68" ht="15.75" customHeight="1">
      <c r="A42" s="88" t="s">
        <v>496</v>
      </c>
      <c r="B42" s="135" t="s">
        <v>270</v>
      </c>
      <c r="C42" s="100" t="s">
        <v>271</v>
      </c>
      <c r="D42" s="90" t="s">
        <v>549</v>
      </c>
      <c r="E42" s="115">
        <v>30000</v>
      </c>
      <c r="F42" s="91"/>
      <c r="G42" s="93">
        <f t="shared" si="16"/>
        <v>0.58333333333333337</v>
      </c>
      <c r="H42" s="93">
        <f t="shared" si="106"/>
        <v>0</v>
      </c>
      <c r="I42" s="95">
        <f>17500</f>
        <v>17500</v>
      </c>
      <c r="J42" s="134">
        <v>362.4</v>
      </c>
      <c r="K42" s="116"/>
      <c r="L42" s="117"/>
      <c r="M42" s="96">
        <f t="shared" si="82"/>
        <v>0</v>
      </c>
      <c r="N42" s="96">
        <f t="shared" ref="N42:O42" si="175">Z42+AC42+AF42+AI42+AL42+AO42+AR42+AU42+AX42+BA42+BD42+BG42</f>
        <v>0</v>
      </c>
      <c r="O42" s="96">
        <f t="shared" si="175"/>
        <v>0</v>
      </c>
      <c r="P42" s="81">
        <f t="shared" ref="P42:R42" si="176">IF(BI42=0,SUM(Y42+AB42+AE42+AH42+AK42+AN42+AQ42+AT42+AW42+AZ42+BC42+BF42),BI42)</f>
        <v>0</v>
      </c>
      <c r="Q42" s="81">
        <f t="shared" si="176"/>
        <v>0</v>
      </c>
      <c r="R42" s="81">
        <f t="shared" si="176"/>
        <v>0</v>
      </c>
      <c r="S42" s="96">
        <f t="shared" ref="S42:T42" si="177">I42-M42</f>
        <v>17500</v>
      </c>
      <c r="T42" s="96">
        <f t="shared" si="177"/>
        <v>362.4</v>
      </c>
      <c r="U42" s="96">
        <f t="shared" si="60"/>
        <v>0</v>
      </c>
      <c r="V42" s="97">
        <f t="shared" ref="V42:W42" si="178">M42/I42</f>
        <v>0</v>
      </c>
      <c r="W42" s="97">
        <f t="shared" si="178"/>
        <v>0</v>
      </c>
      <c r="X42" s="97" t="e">
        <f t="shared" si="23"/>
        <v>#DIV/0!</v>
      </c>
      <c r="Y42" s="95"/>
      <c r="Z42" s="95"/>
      <c r="AA42" s="95"/>
      <c r="AB42" s="118"/>
      <c r="AC42" s="118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8"/>
      <c r="BM42" s="99"/>
      <c r="BN42" s="99"/>
      <c r="BO42" s="99"/>
      <c r="BP42" s="99"/>
    </row>
    <row r="43" spans="1:68" ht="15.75" customHeight="1">
      <c r="A43" s="119"/>
      <c r="B43" s="139" t="s">
        <v>273</v>
      </c>
      <c r="C43" s="100" t="s">
        <v>161</v>
      </c>
      <c r="D43" s="90" t="s">
        <v>98</v>
      </c>
      <c r="E43" s="115">
        <v>20000</v>
      </c>
      <c r="F43" s="91"/>
      <c r="G43" s="93">
        <f t="shared" si="16"/>
        <v>0</v>
      </c>
      <c r="H43" s="93">
        <f t="shared" si="106"/>
        <v>0</v>
      </c>
      <c r="I43" s="95"/>
      <c r="J43" s="116">
        <f>1256.9+740+1407.15+678.68+610.54+4654.38+742.72+1006.2+186.96</f>
        <v>11283.53</v>
      </c>
      <c r="K43" s="116"/>
      <c r="L43" s="117"/>
      <c r="M43" s="96">
        <f t="shared" si="82"/>
        <v>0</v>
      </c>
      <c r="N43" s="96">
        <f t="shared" ref="N43:O43" si="179">Z43+AC43+AF43+AI43+AL43+AO43+AR43+AU43+AX43+BA43+BD43+BG43</f>
        <v>3702.5699999999997</v>
      </c>
      <c r="O43" s="96">
        <f t="shared" si="179"/>
        <v>0</v>
      </c>
      <c r="P43" s="81">
        <f t="shared" ref="P43:R43" si="180">IF(BI43=0,SUM(Y43+AB43+AE43+AH43+AK43+AN43+AQ43+AT43+AW43+AZ43+BC43+BF43),BI43)</f>
        <v>0</v>
      </c>
      <c r="Q43" s="81">
        <f t="shared" si="180"/>
        <v>3702.5699999999997</v>
      </c>
      <c r="R43" s="81">
        <f t="shared" si="180"/>
        <v>0</v>
      </c>
      <c r="S43" s="96">
        <f t="shared" ref="S43:T43" si="181">I43-M43</f>
        <v>0</v>
      </c>
      <c r="T43" s="96">
        <f t="shared" si="181"/>
        <v>7580.9600000000009</v>
      </c>
      <c r="U43" s="96">
        <f t="shared" si="60"/>
        <v>0</v>
      </c>
      <c r="V43" s="97" t="e">
        <f t="shared" ref="V43:W43" si="182">M43/I43</f>
        <v>#DIV/0!</v>
      </c>
      <c r="W43" s="97">
        <f t="shared" si="182"/>
        <v>0.32813933228342546</v>
      </c>
      <c r="X43" s="97" t="e">
        <f t="shared" si="23"/>
        <v>#DIV/0!</v>
      </c>
      <c r="Y43" s="95"/>
      <c r="Z43" s="95"/>
      <c r="AA43" s="95"/>
      <c r="AB43" s="118"/>
      <c r="AC43" s="118">
        <f>427.8</f>
        <v>427.8</v>
      </c>
      <c r="AD43" s="95"/>
      <c r="AE43" s="95"/>
      <c r="AF43" s="102">
        <f>1006.2+2085.83+182.74</f>
        <v>3274.7699999999995</v>
      </c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8"/>
      <c r="BM43" s="99"/>
      <c r="BN43" s="99"/>
      <c r="BO43" s="99"/>
      <c r="BP43" s="99"/>
    </row>
    <row r="44" spans="1:68" ht="15.75" customHeight="1">
      <c r="A44" s="358" t="s">
        <v>550</v>
      </c>
      <c r="B44" s="140" t="s">
        <v>551</v>
      </c>
      <c r="C44" s="100" t="s">
        <v>271</v>
      </c>
      <c r="D44" s="90" t="s">
        <v>99</v>
      </c>
      <c r="E44" s="115">
        <v>60000</v>
      </c>
      <c r="F44" s="92">
        <v>50000</v>
      </c>
      <c r="G44" s="93">
        <f t="shared" si="16"/>
        <v>0.27238083333333329</v>
      </c>
      <c r="H44" s="93">
        <f t="shared" si="106"/>
        <v>0</v>
      </c>
      <c r="I44" s="141">
        <f>1890+2443+727.8+5511.95+3821.32+104.82+319.96+1524</f>
        <v>16342.849999999999</v>
      </c>
      <c r="J44" s="116">
        <f>4740+413+1266+3806.39</f>
        <v>10225.39</v>
      </c>
      <c r="K44" s="116"/>
      <c r="L44" s="117"/>
      <c r="M44" s="96">
        <f t="shared" si="82"/>
        <v>0</v>
      </c>
      <c r="N44" s="96">
        <f t="shared" ref="N44:O44" si="183">Z44+AC44+AF44+AI44+AL44+AO44+AR44+AU44+AX44+BA44+BD44+BG44</f>
        <v>4740</v>
      </c>
      <c r="O44" s="96">
        <f t="shared" si="183"/>
        <v>0</v>
      </c>
      <c r="P44" s="81">
        <f t="shared" ref="P44:R44" si="184">IF(BI44=0,SUM(Y44+AB44+AE44+AH44+AK44+AN44+AQ44+AT44+AW44+AZ44+BC44+BF44),BI44)</f>
        <v>0</v>
      </c>
      <c r="Q44" s="81">
        <f t="shared" si="184"/>
        <v>4740</v>
      </c>
      <c r="R44" s="81">
        <f t="shared" si="184"/>
        <v>0</v>
      </c>
      <c r="S44" s="96">
        <f t="shared" ref="S44:T44" si="185">I44-M44</f>
        <v>16342.849999999999</v>
      </c>
      <c r="T44" s="96">
        <f t="shared" si="185"/>
        <v>5485.3899999999994</v>
      </c>
      <c r="U44" s="96">
        <f t="shared" si="60"/>
        <v>0</v>
      </c>
      <c r="V44" s="97">
        <f t="shared" ref="V44:W44" si="186">M44/I44</f>
        <v>0</v>
      </c>
      <c r="W44" s="97">
        <f t="shared" si="186"/>
        <v>0.46355200143955394</v>
      </c>
      <c r="X44" s="97" t="e">
        <f t="shared" si="23"/>
        <v>#DIV/0!</v>
      </c>
      <c r="Y44" s="128"/>
      <c r="Z44" s="102">
        <v>4740</v>
      </c>
      <c r="AA44" s="128"/>
      <c r="AB44" s="118"/>
      <c r="AC44" s="11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98"/>
      <c r="BM44" s="99"/>
      <c r="BN44" s="99"/>
      <c r="BO44" s="99"/>
      <c r="BP44" s="99"/>
    </row>
    <row r="45" spans="1:68" ht="15.75" customHeight="1">
      <c r="A45" s="110"/>
      <c r="B45" s="135"/>
      <c r="C45" s="100" t="s">
        <v>275</v>
      </c>
      <c r="D45" s="90" t="s">
        <v>276</v>
      </c>
      <c r="E45" s="115">
        <v>13000</v>
      </c>
      <c r="F45" s="91"/>
      <c r="G45" s="93">
        <f t="shared" si="16"/>
        <v>0</v>
      </c>
      <c r="H45" s="93">
        <f t="shared" si="106"/>
        <v>0</v>
      </c>
      <c r="I45" s="95"/>
      <c r="J45" s="357">
        <v>30000</v>
      </c>
      <c r="K45" s="116"/>
      <c r="L45" s="117"/>
      <c r="M45" s="96">
        <f t="shared" si="82"/>
        <v>0</v>
      </c>
      <c r="N45" s="96">
        <f>AC45+AF45+AI45+AL45+AO45+AR45+AU45+AX45+BA45+BD45+BG45</f>
        <v>0</v>
      </c>
      <c r="O45" s="96">
        <f>AA45+AD45+AG45+AJ45+AM45+AP45+AS45+AV45+AY45+BB45+BE45+BH45</f>
        <v>0</v>
      </c>
      <c r="P45" s="81">
        <f t="shared" ref="P45:R45" si="187">IF(BI45=0,SUM(Y45+AB45+AE45+AH45+AK45+AN45+AQ45+AT45+AW45+AZ45+BC45+BF45),BI45)</f>
        <v>0</v>
      </c>
      <c r="Q45" s="81">
        <f t="shared" si="187"/>
        <v>0</v>
      </c>
      <c r="R45" s="81">
        <f t="shared" si="187"/>
        <v>0</v>
      </c>
      <c r="S45" s="96">
        <f t="shared" ref="S45:T45" si="188">I45-M45</f>
        <v>0</v>
      </c>
      <c r="T45" s="96">
        <f t="shared" si="188"/>
        <v>30000</v>
      </c>
      <c r="U45" s="96">
        <f t="shared" si="60"/>
        <v>0</v>
      </c>
      <c r="V45" s="97" t="e">
        <f t="shared" ref="V45:W45" si="189">M45/I45</f>
        <v>#DIV/0!</v>
      </c>
      <c r="W45" s="97">
        <f t="shared" si="189"/>
        <v>0</v>
      </c>
      <c r="X45" s="97" t="e">
        <f t="shared" si="23"/>
        <v>#DIV/0!</v>
      </c>
      <c r="Y45" s="128"/>
      <c r="Z45" s="125"/>
      <c r="AA45" s="128"/>
      <c r="AB45" s="118"/>
      <c r="AC45" s="11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98"/>
      <c r="BM45" s="99"/>
      <c r="BN45" s="99"/>
      <c r="BO45" s="99"/>
      <c r="BP45" s="99"/>
    </row>
    <row r="46" spans="1:68" ht="15.75" customHeight="1">
      <c r="A46" s="110"/>
      <c r="B46" s="135" t="s">
        <v>277</v>
      </c>
      <c r="C46" s="100" t="s">
        <v>278</v>
      </c>
      <c r="D46" s="121" t="s">
        <v>552</v>
      </c>
      <c r="E46" s="115"/>
      <c r="F46" s="92"/>
      <c r="G46" s="93" t="e">
        <f t="shared" si="16"/>
        <v>#DIV/0!</v>
      </c>
      <c r="H46" s="93" t="e">
        <f t="shared" si="106"/>
        <v>#DIV/0!</v>
      </c>
      <c r="I46" s="95"/>
      <c r="J46" s="116">
        <v>22098.39</v>
      </c>
      <c r="K46" s="116"/>
      <c r="L46" s="117"/>
      <c r="M46" s="96">
        <f t="shared" si="82"/>
        <v>0</v>
      </c>
      <c r="N46" s="96">
        <f t="shared" ref="N46:O46" si="190">Z46+AC46+AF46+AI46+AL46+AO46+AR46+AU46+AX46+BA46+BD46+BG46</f>
        <v>8367.65</v>
      </c>
      <c r="O46" s="96">
        <f t="shared" si="190"/>
        <v>0</v>
      </c>
      <c r="P46" s="81">
        <f t="shared" ref="P46:R46" si="191">IF(BI46=0,SUM(Y46+AB46+AE46+AH46+AK46+AN46+AQ46+AT46+AW46+AZ46+BC46+BF46),BI46)</f>
        <v>0</v>
      </c>
      <c r="Q46" s="81">
        <f t="shared" si="191"/>
        <v>8367.65</v>
      </c>
      <c r="R46" s="81">
        <f t="shared" si="191"/>
        <v>0</v>
      </c>
      <c r="S46" s="96">
        <f t="shared" ref="S46:T46" si="192">I46-M46</f>
        <v>0</v>
      </c>
      <c r="T46" s="96">
        <f t="shared" si="192"/>
        <v>13730.74</v>
      </c>
      <c r="U46" s="96">
        <f t="shared" si="60"/>
        <v>0</v>
      </c>
      <c r="V46" s="97" t="e">
        <f t="shared" ref="V46:W46" si="193">M46/I46</f>
        <v>#DIV/0!</v>
      </c>
      <c r="W46" s="97">
        <f t="shared" si="193"/>
        <v>0.37865428205403201</v>
      </c>
      <c r="X46" s="97" t="e">
        <f t="shared" si="23"/>
        <v>#DIV/0!</v>
      </c>
      <c r="Y46" s="128"/>
      <c r="Z46" s="95"/>
      <c r="AA46" s="128"/>
      <c r="AB46" s="118"/>
      <c r="AC46" s="118"/>
      <c r="AD46" s="128"/>
      <c r="AE46" s="128"/>
      <c r="AF46" s="259">
        <v>8367.65</v>
      </c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98"/>
      <c r="BM46" s="99"/>
      <c r="BN46" s="99"/>
      <c r="BO46" s="99"/>
      <c r="BP46" s="99"/>
    </row>
    <row r="47" spans="1:68" ht="15.75" customHeight="1">
      <c r="A47" s="110"/>
      <c r="B47" s="142" t="s">
        <v>553</v>
      </c>
      <c r="C47" s="100" t="s">
        <v>278</v>
      </c>
      <c r="D47" s="90" t="s">
        <v>554</v>
      </c>
      <c r="E47" s="115"/>
      <c r="F47" s="91"/>
      <c r="G47" s="93" t="e">
        <f t="shared" si="16"/>
        <v>#DIV/0!</v>
      </c>
      <c r="H47" s="93" t="e">
        <f t="shared" si="106"/>
        <v>#DIV/0!</v>
      </c>
      <c r="I47" s="95"/>
      <c r="J47" s="116">
        <f>50068.66+42203.34</f>
        <v>92272</v>
      </c>
      <c r="K47" s="116"/>
      <c r="L47" s="95"/>
      <c r="M47" s="96">
        <f t="shared" si="82"/>
        <v>0</v>
      </c>
      <c r="N47" s="96">
        <f t="shared" ref="N47:O47" si="194">Z47+AC47+AF47+AI47+AL47+AO47+AR47+AU47+AX47+BA47+BD47+BG47</f>
        <v>66585.66</v>
      </c>
      <c r="O47" s="96">
        <f t="shared" si="194"/>
        <v>0</v>
      </c>
      <c r="P47" s="81">
        <f t="shared" ref="P47:R47" si="195">IF(BI47=0,SUM(Y47+AB47+AE47+AH47+AK47+AN47+AQ47+AT47+AW47+AZ47+BC47+BF47),BI47)</f>
        <v>0</v>
      </c>
      <c r="Q47" s="81">
        <f t="shared" si="195"/>
        <v>66585.66</v>
      </c>
      <c r="R47" s="81">
        <f t="shared" si="195"/>
        <v>0</v>
      </c>
      <c r="S47" s="96">
        <f t="shared" ref="S47:T47" si="196">I47-M47</f>
        <v>0</v>
      </c>
      <c r="T47" s="96">
        <f t="shared" si="196"/>
        <v>25686.339999999997</v>
      </c>
      <c r="U47" s="96">
        <f t="shared" si="60"/>
        <v>0</v>
      </c>
      <c r="V47" s="97" t="e">
        <f t="shared" ref="V47:W47" si="197">M47/I47</f>
        <v>#DIV/0!</v>
      </c>
      <c r="W47" s="97">
        <f t="shared" si="197"/>
        <v>0.72162367782209125</v>
      </c>
      <c r="X47" s="97" t="e">
        <f t="shared" si="23"/>
        <v>#DIV/0!</v>
      </c>
      <c r="Y47" s="128"/>
      <c r="Z47" s="102">
        <v>49298.9</v>
      </c>
      <c r="AA47" s="128"/>
      <c r="AB47" s="118"/>
      <c r="AC47" s="118"/>
      <c r="AD47" s="128"/>
      <c r="AE47" s="128"/>
      <c r="AF47" s="128">
        <f>24069.07-6782.31</f>
        <v>17286.759999999998</v>
      </c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98"/>
      <c r="BM47" s="99"/>
      <c r="BN47" s="99"/>
      <c r="BO47" s="99"/>
      <c r="BP47" s="99"/>
    </row>
    <row r="48" spans="1:68" ht="15.75" customHeight="1">
      <c r="A48" s="110"/>
      <c r="B48" s="135" t="s">
        <v>282</v>
      </c>
      <c r="C48" s="100" t="s">
        <v>278</v>
      </c>
      <c r="D48" s="90" t="s">
        <v>555</v>
      </c>
      <c r="E48" s="115"/>
      <c r="F48" s="91"/>
      <c r="G48" s="93" t="e">
        <f t="shared" si="16"/>
        <v>#DIV/0!</v>
      </c>
      <c r="H48" s="93" t="e">
        <f t="shared" si="106"/>
        <v>#DIV/0!</v>
      </c>
      <c r="I48" s="95"/>
      <c r="J48" s="116">
        <v>6782.31</v>
      </c>
      <c r="K48" s="116"/>
      <c r="L48" s="95"/>
      <c r="M48" s="96">
        <f t="shared" si="82"/>
        <v>0</v>
      </c>
      <c r="N48" s="96">
        <f t="shared" ref="N48:O48" si="198">Z48+AC48+AF48+AI48+AL48+AO48+AR48+AU48+AX48+BA48+BD48+BG48</f>
        <v>6782.31</v>
      </c>
      <c r="O48" s="96">
        <f t="shared" si="198"/>
        <v>0</v>
      </c>
      <c r="P48" s="81">
        <f t="shared" ref="P48:R48" si="199">IF(BI48=0,SUM(Y48+AB48+AE48+AH48+AK48+AN48+AQ48+AT48+AW48+AZ48+BC48+BF48),BI48)</f>
        <v>0</v>
      </c>
      <c r="Q48" s="81">
        <f t="shared" si="199"/>
        <v>6782.31</v>
      </c>
      <c r="R48" s="81">
        <f t="shared" si="199"/>
        <v>0</v>
      </c>
      <c r="S48" s="96">
        <f t="shared" ref="S48:T48" si="200">I48-M48</f>
        <v>0</v>
      </c>
      <c r="T48" s="96">
        <f t="shared" si="200"/>
        <v>0</v>
      </c>
      <c r="U48" s="96">
        <f t="shared" si="60"/>
        <v>0</v>
      </c>
      <c r="V48" s="97" t="e">
        <f t="shared" ref="V48:W48" si="201">M48/I48</f>
        <v>#DIV/0!</v>
      </c>
      <c r="W48" s="97">
        <f t="shared" si="201"/>
        <v>1</v>
      </c>
      <c r="X48" s="97" t="e">
        <f t="shared" si="23"/>
        <v>#DIV/0!</v>
      </c>
      <c r="Y48" s="128"/>
      <c r="Z48" s="95"/>
      <c r="AA48" s="128"/>
      <c r="AB48" s="118"/>
      <c r="AC48" s="118"/>
      <c r="AD48" s="128"/>
      <c r="AE48" s="128"/>
      <c r="AF48" s="128">
        <f>6782.31</f>
        <v>6782.31</v>
      </c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98"/>
      <c r="BM48" s="99"/>
      <c r="BN48" s="99"/>
      <c r="BO48" s="99"/>
      <c r="BP48" s="99"/>
    </row>
    <row r="49" spans="1:68" ht="15.75" customHeight="1">
      <c r="A49" s="110"/>
      <c r="B49" s="139" t="s">
        <v>284</v>
      </c>
      <c r="C49" s="100" t="s">
        <v>242</v>
      </c>
      <c r="D49" s="90" t="s">
        <v>556</v>
      </c>
      <c r="E49" s="115"/>
      <c r="F49" s="91"/>
      <c r="G49" s="93" t="e">
        <f t="shared" si="16"/>
        <v>#DIV/0!</v>
      </c>
      <c r="H49" s="93" t="e">
        <f t="shared" si="106"/>
        <v>#DIV/0!</v>
      </c>
      <c r="I49" s="132"/>
      <c r="J49" s="116">
        <f>51880+30383</f>
        <v>82263</v>
      </c>
      <c r="K49" s="116"/>
      <c r="L49" s="95"/>
      <c r="M49" s="96">
        <f t="shared" si="82"/>
        <v>0</v>
      </c>
      <c r="N49" s="96">
        <f t="shared" ref="N49:O49" si="202">Z49+AC49+AF49+AI49+AL49+AO49+AR49+AU49+AX49+BA49+BD49+BG49</f>
        <v>82263</v>
      </c>
      <c r="O49" s="96">
        <f t="shared" si="202"/>
        <v>0</v>
      </c>
      <c r="P49" s="81">
        <f t="shared" ref="P49:R49" si="203">IF(BI49=0,SUM(Y49+AB49+AE49+AH49+AK49+AN49+AQ49+AT49+AW49+AZ49+BC49+BF49),BI49)</f>
        <v>0</v>
      </c>
      <c r="Q49" s="81">
        <f t="shared" si="203"/>
        <v>82263</v>
      </c>
      <c r="R49" s="81">
        <f t="shared" si="203"/>
        <v>0</v>
      </c>
      <c r="S49" s="96">
        <f t="shared" ref="S49:T49" si="204">I49-M49</f>
        <v>0</v>
      </c>
      <c r="T49" s="96">
        <f t="shared" si="204"/>
        <v>0</v>
      </c>
      <c r="U49" s="96">
        <f t="shared" si="60"/>
        <v>0</v>
      </c>
      <c r="V49" s="97" t="e">
        <f t="shared" ref="V49:W49" si="205">M49/I49</f>
        <v>#DIV/0!</v>
      </c>
      <c r="W49" s="97">
        <f t="shared" si="205"/>
        <v>1</v>
      </c>
      <c r="X49" s="97" t="e">
        <f t="shared" si="23"/>
        <v>#DIV/0!</v>
      </c>
      <c r="Y49" s="128"/>
      <c r="Z49" s="95"/>
      <c r="AA49" s="128"/>
      <c r="AB49" s="118"/>
      <c r="AC49" s="118">
        <f>11880+31280</f>
        <v>43160</v>
      </c>
      <c r="AD49" s="128"/>
      <c r="AE49" s="128"/>
      <c r="AF49" s="128">
        <f>39103</f>
        <v>39103</v>
      </c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98"/>
      <c r="BM49" s="99"/>
      <c r="BN49" s="99"/>
      <c r="BO49" s="99"/>
      <c r="BP49" s="99"/>
    </row>
    <row r="50" spans="1:68" ht="15.75" customHeight="1">
      <c r="A50" s="359" t="s">
        <v>557</v>
      </c>
      <c r="B50" s="139" t="s">
        <v>286</v>
      </c>
      <c r="C50" s="100" t="s">
        <v>278</v>
      </c>
      <c r="D50" s="143" t="s">
        <v>558</v>
      </c>
      <c r="E50" s="115"/>
      <c r="F50" s="91"/>
      <c r="G50" s="93" t="e">
        <f t="shared" si="16"/>
        <v>#DIV/0!</v>
      </c>
      <c r="H50" s="93" t="e">
        <f t="shared" si="106"/>
        <v>#DIV/0!</v>
      </c>
      <c r="I50" s="360">
        <v>67481.17</v>
      </c>
      <c r="J50" s="116">
        <f>572638.78+46434.84</f>
        <v>619073.62</v>
      </c>
      <c r="K50" s="116"/>
      <c r="L50" s="117"/>
      <c r="M50" s="96">
        <f t="shared" si="82"/>
        <v>0</v>
      </c>
      <c r="N50" s="96">
        <f t="shared" ref="N50:O50" si="206">Z50+AC50+AF50+AI50+AL50+AO50+AR50+AU50+AX50+BA50+BD50+BG50</f>
        <v>23186.240000000002</v>
      </c>
      <c r="O50" s="96">
        <f t="shared" si="206"/>
        <v>0</v>
      </c>
      <c r="P50" s="81">
        <f t="shared" ref="P50:R50" si="207">IF(BI50=0,SUM(Y50+AB50+AE50+AH50+AK50+AN50+AQ50+AT50+AW50+AZ50+BC50+BF50),BI50)</f>
        <v>0</v>
      </c>
      <c r="Q50" s="81">
        <f t="shared" si="207"/>
        <v>23186.240000000002</v>
      </c>
      <c r="R50" s="81">
        <f t="shared" si="207"/>
        <v>0</v>
      </c>
      <c r="S50" s="96">
        <f t="shared" ref="S50:T50" si="208">I50-M50</f>
        <v>67481.17</v>
      </c>
      <c r="T50" s="96">
        <f t="shared" si="208"/>
        <v>595887.38</v>
      </c>
      <c r="U50" s="96">
        <f t="shared" si="60"/>
        <v>0</v>
      </c>
      <c r="V50" s="97">
        <f t="shared" ref="V50:W50" si="209">M50/I50</f>
        <v>0</v>
      </c>
      <c r="W50" s="97">
        <f t="shared" si="209"/>
        <v>3.7453122295858773E-2</v>
      </c>
      <c r="X50" s="97" t="e">
        <f t="shared" si="23"/>
        <v>#DIV/0!</v>
      </c>
      <c r="Y50" s="128"/>
      <c r="Z50" s="95"/>
      <c r="AA50" s="128"/>
      <c r="AB50" s="118"/>
      <c r="AC50" s="118"/>
      <c r="AD50" s="128"/>
      <c r="AE50" s="128"/>
      <c r="AF50" s="128">
        <f>23186.24</f>
        <v>23186.240000000002</v>
      </c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98"/>
      <c r="BM50" s="99"/>
      <c r="BN50" s="99"/>
      <c r="BO50" s="99"/>
      <c r="BP50" s="99"/>
    </row>
    <row r="51" spans="1:68" ht="15.75" customHeight="1">
      <c r="A51" s="110"/>
      <c r="B51" s="139" t="s">
        <v>506</v>
      </c>
      <c r="C51" s="100" t="s">
        <v>165</v>
      </c>
      <c r="D51" s="90" t="s">
        <v>289</v>
      </c>
      <c r="E51" s="115"/>
      <c r="F51" s="91"/>
      <c r="G51" s="93" t="e">
        <f t="shared" si="16"/>
        <v>#DIV/0!</v>
      </c>
      <c r="H51" s="93" t="e">
        <f t="shared" si="106"/>
        <v>#DIV/0!</v>
      </c>
      <c r="I51" s="132"/>
      <c r="J51" s="116">
        <f>5855+6447</f>
        <v>12302</v>
      </c>
      <c r="K51" s="116"/>
      <c r="L51" s="95"/>
      <c r="M51" s="96">
        <f t="shared" si="82"/>
        <v>0</v>
      </c>
      <c r="N51" s="96">
        <f t="shared" ref="N51:O51" si="210">Z51+AC51+AF51+AI51+AL51+AO51+AR51+AU51+AX51+BA51+BD51+BG51</f>
        <v>12302</v>
      </c>
      <c r="O51" s="96">
        <f t="shared" si="210"/>
        <v>0</v>
      </c>
      <c r="P51" s="81">
        <f t="shared" ref="P51:R51" si="211">IF(BI51=0,SUM(Y51+AB51+AE51+AH51+AK51+AN51+AQ51+AT51+AW51+AZ51+BC51+BF51),BI51)</f>
        <v>0</v>
      </c>
      <c r="Q51" s="81">
        <f t="shared" si="211"/>
        <v>12302</v>
      </c>
      <c r="R51" s="81">
        <f t="shared" si="211"/>
        <v>0</v>
      </c>
      <c r="S51" s="96">
        <f t="shared" ref="S51:T51" si="212">I51-M51</f>
        <v>0</v>
      </c>
      <c r="T51" s="96">
        <f t="shared" si="212"/>
        <v>0</v>
      </c>
      <c r="U51" s="96">
        <f t="shared" si="60"/>
        <v>0</v>
      </c>
      <c r="V51" s="97" t="e">
        <f t="shared" ref="V51:W51" si="213">M51/I51</f>
        <v>#DIV/0!</v>
      </c>
      <c r="W51" s="97">
        <f t="shared" si="213"/>
        <v>1</v>
      </c>
      <c r="X51" s="97" t="e">
        <f t="shared" si="23"/>
        <v>#DIV/0!</v>
      </c>
      <c r="Y51" s="128"/>
      <c r="Z51" s="102">
        <v>5855</v>
      </c>
      <c r="AA51" s="128"/>
      <c r="AB51" s="118"/>
      <c r="AC51" s="118">
        <f>6447</f>
        <v>6447</v>
      </c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98"/>
      <c r="BM51" s="99"/>
      <c r="BN51" s="99"/>
      <c r="BO51" s="99"/>
      <c r="BP51" s="99"/>
    </row>
    <row r="52" spans="1:68" ht="15.75" customHeight="1">
      <c r="A52" s="110"/>
      <c r="B52" s="139" t="s">
        <v>507</v>
      </c>
      <c r="C52" s="100" t="s">
        <v>165</v>
      </c>
      <c r="D52" s="90" t="s">
        <v>559</v>
      </c>
      <c r="E52" s="115"/>
      <c r="F52" s="91"/>
      <c r="G52" s="93" t="e">
        <f t="shared" si="16"/>
        <v>#DIV/0!</v>
      </c>
      <c r="H52" s="93" t="e">
        <f t="shared" si="106"/>
        <v>#DIV/0!</v>
      </c>
      <c r="I52" s="132"/>
      <c r="J52" s="116">
        <f>2874.45+8500+15300+2420</f>
        <v>29094.45</v>
      </c>
      <c r="K52" s="116"/>
      <c r="L52" s="144"/>
      <c r="M52" s="96">
        <f t="shared" si="82"/>
        <v>0</v>
      </c>
      <c r="N52" s="96">
        <f t="shared" ref="N52:O52" si="214">Z52+AC52+AF52+AI52+AL52+AO52+AR52+AU52+AX52+BA52+BD52+BG52</f>
        <v>26220</v>
      </c>
      <c r="O52" s="96">
        <f t="shared" si="214"/>
        <v>0</v>
      </c>
      <c r="P52" s="81">
        <f t="shared" ref="P52:R52" si="215">IF(BI52=0,SUM(Y52+AB52+AE52+AH52+AK52+AN52+AQ52+AT52+AW52+AZ52+BC52+BF52),BI52)</f>
        <v>0</v>
      </c>
      <c r="Q52" s="81">
        <f t="shared" si="215"/>
        <v>26220</v>
      </c>
      <c r="R52" s="81">
        <f t="shared" si="215"/>
        <v>0</v>
      </c>
      <c r="S52" s="96">
        <f t="shared" ref="S52:T52" si="216">I52-M52</f>
        <v>0</v>
      </c>
      <c r="T52" s="96">
        <f t="shared" si="216"/>
        <v>2874.4500000000007</v>
      </c>
      <c r="U52" s="96">
        <f t="shared" si="60"/>
        <v>0</v>
      </c>
      <c r="V52" s="97" t="e">
        <f t="shared" ref="V52:W52" si="217">M52/I52</f>
        <v>#DIV/0!</v>
      </c>
      <c r="W52" s="97">
        <f t="shared" si="217"/>
        <v>0.90120280672086939</v>
      </c>
      <c r="X52" s="97" t="e">
        <f t="shared" si="23"/>
        <v>#DIV/0!</v>
      </c>
      <c r="Y52" s="128"/>
      <c r="Z52" s="102">
        <f>2420+15300</f>
        <v>17720</v>
      </c>
      <c r="AA52" s="128"/>
      <c r="AB52" s="118"/>
      <c r="AC52" s="118">
        <f>8500</f>
        <v>8500</v>
      </c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98"/>
      <c r="BM52" s="99"/>
      <c r="BN52" s="99"/>
      <c r="BO52" s="99"/>
      <c r="BP52" s="99"/>
    </row>
    <row r="53" spans="1:68" ht="15.75" customHeight="1">
      <c r="A53" s="110"/>
      <c r="B53" s="135"/>
      <c r="C53" s="100" t="s">
        <v>292</v>
      </c>
      <c r="D53" s="121" t="s">
        <v>104</v>
      </c>
      <c r="E53" s="91">
        <v>0</v>
      </c>
      <c r="F53" s="92">
        <v>10000</v>
      </c>
      <c r="G53" s="93" t="e">
        <f t="shared" si="16"/>
        <v>#DIV/0!</v>
      </c>
      <c r="H53" s="93" t="e">
        <f t="shared" si="106"/>
        <v>#DIV/0!</v>
      </c>
      <c r="I53" s="132"/>
      <c r="J53" s="116"/>
      <c r="K53" s="116"/>
      <c r="L53" s="144"/>
      <c r="M53" s="96">
        <f t="shared" si="82"/>
        <v>0</v>
      </c>
      <c r="N53" s="96">
        <f t="shared" ref="N53:O53" si="218">Z53+AC53+AF53+AI53+AL53+AO53+AR53+AU53+AX53+BA53+BD53+BG53</f>
        <v>0</v>
      </c>
      <c r="O53" s="96">
        <f t="shared" si="218"/>
        <v>0</v>
      </c>
      <c r="P53" s="81">
        <f t="shared" ref="P53:R53" si="219">IF(BI53=0,SUM(Y53+AB53+AE53+AH53+AK53+AN53+AQ53+AT53+AW53+AZ53+BC53+BF53),BI53)</f>
        <v>0</v>
      </c>
      <c r="Q53" s="81">
        <f t="shared" si="219"/>
        <v>0</v>
      </c>
      <c r="R53" s="81">
        <f t="shared" si="219"/>
        <v>0</v>
      </c>
      <c r="S53" s="96">
        <f t="shared" ref="S53:T53" si="220">I53-M53</f>
        <v>0</v>
      </c>
      <c r="T53" s="96">
        <f t="shared" si="220"/>
        <v>0</v>
      </c>
      <c r="U53" s="96">
        <f t="shared" si="60"/>
        <v>0</v>
      </c>
      <c r="V53" s="97" t="e">
        <f t="shared" ref="V53:W53" si="221">M53/I53</f>
        <v>#DIV/0!</v>
      </c>
      <c r="W53" s="97" t="e">
        <f t="shared" si="221"/>
        <v>#DIV/0!</v>
      </c>
      <c r="X53" s="97" t="e">
        <f t="shared" si="23"/>
        <v>#DIV/0!</v>
      </c>
      <c r="Y53" s="128"/>
      <c r="Z53" s="95"/>
      <c r="AA53" s="128"/>
      <c r="AB53" s="118"/>
      <c r="AC53" s="11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98"/>
      <c r="BM53" s="99"/>
      <c r="BN53" s="99"/>
      <c r="BO53" s="99"/>
      <c r="BP53" s="99"/>
    </row>
    <row r="54" spans="1:68" ht="15.75" customHeight="1">
      <c r="A54" s="110"/>
      <c r="B54" s="135"/>
      <c r="C54" s="100" t="s">
        <v>293</v>
      </c>
      <c r="D54" s="121" t="s">
        <v>105</v>
      </c>
      <c r="E54" s="91">
        <v>0</v>
      </c>
      <c r="F54" s="92">
        <v>160000</v>
      </c>
      <c r="G54" s="93" t="e">
        <f t="shared" si="16"/>
        <v>#DIV/0!</v>
      </c>
      <c r="H54" s="93" t="e">
        <f t="shared" si="106"/>
        <v>#DIV/0!</v>
      </c>
      <c r="I54" s="132"/>
      <c r="J54" s="116"/>
      <c r="K54" s="116"/>
      <c r="L54" s="144"/>
      <c r="M54" s="96">
        <f t="shared" si="82"/>
        <v>0</v>
      </c>
      <c r="N54" s="96">
        <f t="shared" ref="N54:O54" si="222">Z54+AC54+AF54+AI54+AL54+AO54+AR54+AU54+AX54+BA54+BD54+BG54</f>
        <v>0</v>
      </c>
      <c r="O54" s="96">
        <f t="shared" si="222"/>
        <v>0</v>
      </c>
      <c r="P54" s="81">
        <f t="shared" ref="P54:R54" si="223">IF(BI54=0,SUM(Y54+AB54+AE54+AH54+AK54+AN54+AQ54+AT54+AW54+AZ54+BC54+BF54),BI54)</f>
        <v>0</v>
      </c>
      <c r="Q54" s="81">
        <f t="shared" si="223"/>
        <v>0</v>
      </c>
      <c r="R54" s="81">
        <f t="shared" si="223"/>
        <v>0</v>
      </c>
      <c r="S54" s="96">
        <f t="shared" ref="S54:T54" si="224">I54-M54</f>
        <v>0</v>
      </c>
      <c r="T54" s="96">
        <f t="shared" si="224"/>
        <v>0</v>
      </c>
      <c r="U54" s="96">
        <f t="shared" si="60"/>
        <v>0</v>
      </c>
      <c r="V54" s="97" t="e">
        <f t="shared" ref="V54:W54" si="225">M54/I54</f>
        <v>#DIV/0!</v>
      </c>
      <c r="W54" s="97" t="e">
        <f t="shared" si="225"/>
        <v>#DIV/0!</v>
      </c>
      <c r="X54" s="97" t="e">
        <f t="shared" si="23"/>
        <v>#DIV/0!</v>
      </c>
      <c r="Y54" s="128"/>
      <c r="Z54" s="95"/>
      <c r="AA54" s="128"/>
      <c r="AB54" s="118"/>
      <c r="AC54" s="11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98"/>
      <c r="BM54" s="99"/>
      <c r="BN54" s="99"/>
      <c r="BO54" s="99"/>
      <c r="BP54" s="99"/>
    </row>
    <row r="55" spans="1:68" ht="15.75" customHeight="1">
      <c r="A55" s="88"/>
      <c r="B55" s="113"/>
      <c r="C55" s="100" t="s">
        <v>294</v>
      </c>
      <c r="D55" s="121" t="s">
        <v>106</v>
      </c>
      <c r="E55" s="115"/>
      <c r="F55" s="92">
        <v>50000</v>
      </c>
      <c r="G55" s="93" t="e">
        <f t="shared" si="16"/>
        <v>#DIV/0!</v>
      </c>
      <c r="H55" s="93">
        <f t="shared" ref="H55:H60" si="226">M55/F55</f>
        <v>0</v>
      </c>
      <c r="I55" s="95"/>
      <c r="J55" s="116"/>
      <c r="K55" s="116"/>
      <c r="L55" s="117"/>
      <c r="M55" s="96">
        <f t="shared" si="82"/>
        <v>0</v>
      </c>
      <c r="N55" s="96">
        <f t="shared" ref="N55:O55" si="227">Z55+AC55+AF55+AI55+AL55+AO55+AR55+AU55+AX55+BA55+BD55+BG55</f>
        <v>0</v>
      </c>
      <c r="O55" s="96">
        <f t="shared" si="227"/>
        <v>0</v>
      </c>
      <c r="P55" s="81">
        <f t="shared" ref="P55:R55" si="228">IF(BI55=0,SUM(Y55+AB55+AE55+AH55+AK55+AN55+AQ55+AT55+AW55+AZ55+BC55+BF55),BI55)</f>
        <v>0</v>
      </c>
      <c r="Q55" s="81">
        <f t="shared" si="228"/>
        <v>0</v>
      </c>
      <c r="R55" s="81">
        <f t="shared" si="228"/>
        <v>0</v>
      </c>
      <c r="S55" s="96">
        <f t="shared" ref="S55:T55" si="229">I55-M55</f>
        <v>0</v>
      </c>
      <c r="T55" s="96">
        <f t="shared" si="229"/>
        <v>0</v>
      </c>
      <c r="U55" s="96">
        <f t="shared" si="60"/>
        <v>0</v>
      </c>
      <c r="V55" s="97" t="e">
        <f t="shared" ref="V55:W55" si="230">M55/I55</f>
        <v>#DIV/0!</v>
      </c>
      <c r="W55" s="97" t="e">
        <f t="shared" si="230"/>
        <v>#DIV/0!</v>
      </c>
      <c r="X55" s="97" t="e">
        <f t="shared" si="23"/>
        <v>#DIV/0!</v>
      </c>
      <c r="Y55" s="128"/>
      <c r="Z55" s="95"/>
      <c r="AA55" s="128"/>
      <c r="AB55" s="118"/>
      <c r="AC55" s="11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98"/>
      <c r="BM55" s="99"/>
      <c r="BN55" s="99"/>
      <c r="BO55" s="99"/>
      <c r="BP55" s="99"/>
    </row>
    <row r="56" spans="1:68" ht="15.75" customHeight="1">
      <c r="A56" s="88"/>
      <c r="B56" s="135" t="s">
        <v>295</v>
      </c>
      <c r="C56" s="100" t="s">
        <v>271</v>
      </c>
      <c r="D56" s="121" t="s">
        <v>107</v>
      </c>
      <c r="E56" s="115"/>
      <c r="F56" s="92">
        <v>20000</v>
      </c>
      <c r="G56" s="93" t="e">
        <f t="shared" si="16"/>
        <v>#DIV/0!</v>
      </c>
      <c r="H56" s="93">
        <f t="shared" si="226"/>
        <v>0</v>
      </c>
      <c r="I56" s="95"/>
      <c r="J56" s="116">
        <v>1817.8</v>
      </c>
      <c r="K56" s="116"/>
      <c r="L56" s="117"/>
      <c r="M56" s="96">
        <f t="shared" si="82"/>
        <v>0</v>
      </c>
      <c r="N56" s="96">
        <f t="shared" ref="N56:O56" si="231">Z56+AC56+AF56+AI56+AL56+AO56+AR56+AU56+AX56+BA56+BD56+BG56</f>
        <v>1817.8</v>
      </c>
      <c r="O56" s="96">
        <f t="shared" si="231"/>
        <v>0</v>
      </c>
      <c r="P56" s="81">
        <f t="shared" ref="P56:R56" si="232">IF(BI56=0,SUM(Y56+AB56+AE56+AH56+AK56+AN56+AQ56+AT56+AW56+AZ56+BC56+BF56),BI56)</f>
        <v>0</v>
      </c>
      <c r="Q56" s="81">
        <f t="shared" si="232"/>
        <v>1817.8</v>
      </c>
      <c r="R56" s="81">
        <f t="shared" si="232"/>
        <v>0</v>
      </c>
      <c r="S56" s="96">
        <f t="shared" ref="S56:T56" si="233">I56-M56</f>
        <v>0</v>
      </c>
      <c r="T56" s="96">
        <f t="shared" si="233"/>
        <v>0</v>
      </c>
      <c r="U56" s="96">
        <f t="shared" si="60"/>
        <v>0</v>
      </c>
      <c r="V56" s="97" t="e">
        <f t="shared" ref="V56:W56" si="234">M56/I56</f>
        <v>#DIV/0!</v>
      </c>
      <c r="W56" s="97">
        <f t="shared" si="234"/>
        <v>1</v>
      </c>
      <c r="X56" s="97" t="e">
        <f t="shared" si="23"/>
        <v>#DIV/0!</v>
      </c>
      <c r="Y56" s="128"/>
      <c r="Z56" s="95"/>
      <c r="AA56" s="128"/>
      <c r="AB56" s="118"/>
      <c r="AC56" s="118">
        <f>1817.8</f>
        <v>1817.8</v>
      </c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98"/>
      <c r="BM56" s="99"/>
      <c r="BN56" s="99"/>
      <c r="BO56" s="99"/>
      <c r="BP56" s="99"/>
    </row>
    <row r="57" spans="1:68" ht="15.75" customHeight="1">
      <c r="A57" s="88"/>
      <c r="B57" s="113"/>
      <c r="C57" s="100" t="s">
        <v>296</v>
      </c>
      <c r="D57" s="121" t="s">
        <v>108</v>
      </c>
      <c r="E57" s="115"/>
      <c r="F57" s="92">
        <v>50000</v>
      </c>
      <c r="G57" s="93">
        <f t="shared" ref="G57:G62" si="235">I57/F57</f>
        <v>0</v>
      </c>
      <c r="H57" s="93">
        <f t="shared" si="226"/>
        <v>0</v>
      </c>
      <c r="I57" s="95"/>
      <c r="J57" s="116"/>
      <c r="K57" s="116"/>
      <c r="L57" s="117"/>
      <c r="M57" s="96">
        <f t="shared" si="82"/>
        <v>0</v>
      </c>
      <c r="N57" s="96">
        <f t="shared" ref="N57:O57" si="236">Z57+AC57+AF57+AI57+AL57+AO57+AR57+AU57+AX57+BA57+BD57+BG57</f>
        <v>0</v>
      </c>
      <c r="O57" s="96">
        <f t="shared" si="236"/>
        <v>0</v>
      </c>
      <c r="P57" s="81">
        <f t="shared" ref="P57:R57" si="237">IF(BI57=0,SUM(Y57+AB57+AE57+AH57+AK57+AN57+AQ57+AT57+AW57+AZ57+BC57+BF57),BI57)</f>
        <v>0</v>
      </c>
      <c r="Q57" s="81">
        <f t="shared" si="237"/>
        <v>0</v>
      </c>
      <c r="R57" s="81">
        <f t="shared" si="237"/>
        <v>0</v>
      </c>
      <c r="S57" s="96">
        <f t="shared" ref="S57:T57" si="238">I57-M57</f>
        <v>0</v>
      </c>
      <c r="T57" s="96">
        <f t="shared" si="238"/>
        <v>0</v>
      </c>
      <c r="U57" s="96">
        <f t="shared" si="60"/>
        <v>0</v>
      </c>
      <c r="V57" s="97" t="e">
        <f t="shared" ref="V57:W57" si="239">M57/I57</f>
        <v>#DIV/0!</v>
      </c>
      <c r="W57" s="97" t="e">
        <f t="shared" si="239"/>
        <v>#DIV/0!</v>
      </c>
      <c r="X57" s="97" t="e">
        <f t="shared" si="23"/>
        <v>#DIV/0!</v>
      </c>
      <c r="Y57" s="128"/>
      <c r="Z57" s="95"/>
      <c r="AA57" s="128"/>
      <c r="AB57" s="118"/>
      <c r="AC57" s="11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98"/>
      <c r="BM57" s="99"/>
      <c r="BN57" s="99"/>
      <c r="BO57" s="99"/>
      <c r="BP57" s="99"/>
    </row>
    <row r="58" spans="1:68" ht="15.75" customHeight="1">
      <c r="B58" s="113"/>
      <c r="C58" s="100" t="s">
        <v>242</v>
      </c>
      <c r="D58" s="121" t="s">
        <v>109</v>
      </c>
      <c r="E58" s="115"/>
      <c r="F58" s="92">
        <v>350000</v>
      </c>
      <c r="G58" s="93">
        <f t="shared" si="235"/>
        <v>0</v>
      </c>
      <c r="H58" s="93">
        <f t="shared" si="226"/>
        <v>0</v>
      </c>
      <c r="I58" s="141"/>
      <c r="J58" s="116"/>
      <c r="K58" s="116"/>
      <c r="L58" s="117"/>
      <c r="M58" s="96">
        <f t="shared" si="82"/>
        <v>0</v>
      </c>
      <c r="N58" s="96">
        <f t="shared" ref="N58:O58" si="240">Z58+AC58+AF58+AI58+AL58+AO58+AR58+AU58+AX58+BA58+BD58+BG58</f>
        <v>0</v>
      </c>
      <c r="O58" s="96">
        <f t="shared" si="240"/>
        <v>0</v>
      </c>
      <c r="P58" s="81">
        <f t="shared" ref="P58:R58" si="241">IF(BI58=0,SUM(Y58+AB58+AE58+AH58+AK58+AN58+AQ58+AT58+AW58+AZ58+BC58+BF58),BI58)</f>
        <v>0</v>
      </c>
      <c r="Q58" s="81">
        <f t="shared" si="241"/>
        <v>0</v>
      </c>
      <c r="R58" s="81">
        <f t="shared" si="241"/>
        <v>0</v>
      </c>
      <c r="S58" s="96">
        <f t="shared" ref="S58:T58" si="242">I58-M58</f>
        <v>0</v>
      </c>
      <c r="T58" s="96">
        <f t="shared" si="242"/>
        <v>0</v>
      </c>
      <c r="U58" s="96">
        <f t="shared" si="60"/>
        <v>0</v>
      </c>
      <c r="V58" s="97" t="e">
        <f t="shared" ref="V58:W58" si="243">M58/I58</f>
        <v>#DIV/0!</v>
      </c>
      <c r="W58" s="97" t="e">
        <f t="shared" si="243"/>
        <v>#DIV/0!</v>
      </c>
      <c r="X58" s="97" t="e">
        <f t="shared" si="23"/>
        <v>#DIV/0!</v>
      </c>
      <c r="Y58" s="95"/>
      <c r="Z58" s="95"/>
      <c r="AA58" s="95"/>
      <c r="AB58" s="118"/>
      <c r="AC58" s="118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8"/>
      <c r="BM58" s="99"/>
      <c r="BN58" s="99"/>
      <c r="BO58" s="99"/>
      <c r="BP58" s="99"/>
    </row>
    <row r="59" spans="1:68" ht="15.75" customHeight="1">
      <c r="A59" s="88"/>
      <c r="B59" s="113"/>
      <c r="C59" s="100" t="s">
        <v>297</v>
      </c>
      <c r="D59" s="121" t="s">
        <v>110</v>
      </c>
      <c r="E59" s="115"/>
      <c r="F59" s="92">
        <v>200000</v>
      </c>
      <c r="G59" s="93">
        <f t="shared" si="235"/>
        <v>0</v>
      </c>
      <c r="H59" s="93">
        <f t="shared" si="226"/>
        <v>0</v>
      </c>
      <c r="I59" s="95"/>
      <c r="J59" s="116"/>
      <c r="K59" s="116"/>
      <c r="L59" s="117"/>
      <c r="M59" s="96">
        <f t="shared" si="82"/>
        <v>0</v>
      </c>
      <c r="N59" s="96">
        <f t="shared" ref="N59:O59" si="244">Z59+AC59+AF59+AI59+AL59+AO59+AR59+AU59+AX59+BA59+BD59+BG59</f>
        <v>0</v>
      </c>
      <c r="O59" s="96">
        <f t="shared" si="244"/>
        <v>0</v>
      </c>
      <c r="P59" s="81">
        <f t="shared" ref="P59:R59" si="245">IF(BI59=0,SUM(Y59+AB59+AE59+AH59+AK59+AN59+AQ59+AT59+AW59+AZ59+BC59+BF59),BI59)</f>
        <v>0</v>
      </c>
      <c r="Q59" s="81">
        <f t="shared" si="245"/>
        <v>0</v>
      </c>
      <c r="R59" s="81">
        <f t="shared" si="245"/>
        <v>0</v>
      </c>
      <c r="S59" s="96">
        <f t="shared" ref="S59:T59" si="246">I59-M59</f>
        <v>0</v>
      </c>
      <c r="T59" s="96">
        <f t="shared" si="246"/>
        <v>0</v>
      </c>
      <c r="U59" s="96">
        <f t="shared" si="60"/>
        <v>0</v>
      </c>
      <c r="V59" s="97" t="e">
        <f t="shared" ref="V59:W59" si="247">M59/I59</f>
        <v>#DIV/0!</v>
      </c>
      <c r="W59" s="97" t="e">
        <f t="shared" si="247"/>
        <v>#DIV/0!</v>
      </c>
      <c r="X59" s="97" t="e">
        <f t="shared" si="23"/>
        <v>#DIV/0!</v>
      </c>
      <c r="Y59" s="95"/>
      <c r="Z59" s="95"/>
      <c r="AA59" s="95"/>
      <c r="AB59" s="118"/>
      <c r="AC59" s="118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9"/>
      <c r="BO59" s="99"/>
      <c r="BP59" s="99"/>
    </row>
    <row r="60" spans="1:68" ht="15.75" customHeight="1">
      <c r="A60" s="88"/>
      <c r="B60" s="113"/>
      <c r="C60" s="100" t="s">
        <v>298</v>
      </c>
      <c r="D60" s="121" t="s">
        <v>299</v>
      </c>
      <c r="E60" s="91"/>
      <c r="F60" s="92">
        <v>200000</v>
      </c>
      <c r="G60" s="93">
        <f t="shared" si="235"/>
        <v>0</v>
      </c>
      <c r="H60" s="93">
        <f t="shared" si="226"/>
        <v>0</v>
      </c>
      <c r="I60" s="95"/>
      <c r="J60" s="145"/>
      <c r="K60" s="145"/>
      <c r="L60" s="117"/>
      <c r="M60" s="96">
        <f t="shared" si="82"/>
        <v>0</v>
      </c>
      <c r="N60" s="96">
        <f t="shared" ref="N60:O60" si="248">Z60+AC60+AF60+AI60+AL60+AO60+AR60+AU60+AX60+BA60+BD60+BG60</f>
        <v>0</v>
      </c>
      <c r="O60" s="96">
        <f t="shared" si="248"/>
        <v>0</v>
      </c>
      <c r="P60" s="81">
        <f t="shared" ref="P60:R60" si="249">IF(BI60=0,SUM(Y60+AB60+AE60+AH60+AK60+AN60+AQ60+AT60+AW60+AZ60+BC60+BF60),BI60)</f>
        <v>0</v>
      </c>
      <c r="Q60" s="81">
        <f t="shared" si="249"/>
        <v>0</v>
      </c>
      <c r="R60" s="81">
        <f t="shared" si="249"/>
        <v>0</v>
      </c>
      <c r="S60" s="96">
        <f t="shared" ref="S60:T60" si="250">I60-M60</f>
        <v>0</v>
      </c>
      <c r="T60" s="96">
        <f t="shared" si="250"/>
        <v>0</v>
      </c>
      <c r="U60" s="96">
        <f t="shared" si="60"/>
        <v>0</v>
      </c>
      <c r="V60" s="97" t="e">
        <f t="shared" ref="V60:W60" si="251">M60/I60</f>
        <v>#DIV/0!</v>
      </c>
      <c r="W60" s="97" t="e">
        <f t="shared" si="251"/>
        <v>#DIV/0!</v>
      </c>
      <c r="X60" s="97" t="e">
        <f t="shared" si="23"/>
        <v>#DIV/0!</v>
      </c>
      <c r="Y60" s="95"/>
      <c r="Z60" s="95"/>
      <c r="AA60" s="95"/>
      <c r="AB60" s="118"/>
      <c r="AC60" s="118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8"/>
      <c r="BM60" s="99"/>
      <c r="BN60" s="99"/>
      <c r="BO60" s="99"/>
      <c r="BP60" s="99"/>
    </row>
    <row r="61" spans="1:68" ht="15.75" customHeight="1">
      <c r="A61" s="88"/>
      <c r="B61" s="113"/>
      <c r="C61" s="100" t="s">
        <v>229</v>
      </c>
      <c r="D61" s="121" t="s">
        <v>113</v>
      </c>
      <c r="E61" s="91"/>
      <c r="F61" s="92">
        <v>60000</v>
      </c>
      <c r="G61" s="93">
        <f t="shared" si="235"/>
        <v>0</v>
      </c>
      <c r="H61" s="93"/>
      <c r="I61" s="95"/>
      <c r="J61" s="145"/>
      <c r="K61" s="145"/>
      <c r="L61" s="117"/>
      <c r="M61" s="96">
        <f t="shared" si="82"/>
        <v>0</v>
      </c>
      <c r="N61" s="96">
        <f t="shared" ref="N61:O61" si="252">Z61+AC61+AF61+AI61+AL61+AO61+AR61+AU61+AX61+BA61+BD61+BG61</f>
        <v>0</v>
      </c>
      <c r="O61" s="96">
        <f t="shared" si="252"/>
        <v>0</v>
      </c>
      <c r="P61" s="81">
        <f t="shared" ref="P61:R61" si="253">IF(BI61=0,SUM(Y61+AB61+AE61+AH61+AK61+AN61+AQ61+AT61+AW61+AZ61+BC61+BF61),BI61)</f>
        <v>0</v>
      </c>
      <c r="Q61" s="81">
        <f t="shared" si="253"/>
        <v>0</v>
      </c>
      <c r="R61" s="81">
        <f t="shared" si="253"/>
        <v>0</v>
      </c>
      <c r="S61" s="96">
        <f t="shared" ref="S61:T61" si="254">I61-M61</f>
        <v>0</v>
      </c>
      <c r="T61" s="96">
        <f t="shared" si="254"/>
        <v>0</v>
      </c>
      <c r="U61" s="96">
        <f t="shared" si="60"/>
        <v>0</v>
      </c>
      <c r="V61" s="97" t="e">
        <f t="shared" ref="V61:W61" si="255">M61/I61</f>
        <v>#DIV/0!</v>
      </c>
      <c r="W61" s="97" t="e">
        <f t="shared" si="255"/>
        <v>#DIV/0!</v>
      </c>
      <c r="X61" s="97" t="e">
        <f t="shared" si="23"/>
        <v>#DIV/0!</v>
      </c>
      <c r="Y61" s="95"/>
      <c r="Z61" s="95"/>
      <c r="AA61" s="95"/>
      <c r="AB61" s="118"/>
      <c r="AC61" s="118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8"/>
      <c r="BM61" s="99"/>
      <c r="BN61" s="99"/>
      <c r="BO61" s="99"/>
      <c r="BP61" s="99"/>
    </row>
    <row r="62" spans="1:68" ht="15.75" customHeight="1">
      <c r="A62" s="88"/>
      <c r="B62" s="113"/>
      <c r="C62" s="100" t="s">
        <v>114</v>
      </c>
      <c r="D62" s="121" t="s">
        <v>115</v>
      </c>
      <c r="E62" s="91"/>
      <c r="F62" s="92">
        <v>1200000</v>
      </c>
      <c r="G62" s="93">
        <f t="shared" si="235"/>
        <v>0</v>
      </c>
      <c r="H62" s="93"/>
      <c r="I62" s="95"/>
      <c r="J62" s="145"/>
      <c r="K62" s="145"/>
      <c r="L62" s="117"/>
      <c r="M62" s="96">
        <f t="shared" si="82"/>
        <v>0</v>
      </c>
      <c r="N62" s="96">
        <f t="shared" ref="N62:O62" si="256">Z62+AC62+AF62+AI62+AL62+AO62+AR62+AU62+AX62+BA62+BD62+BG62</f>
        <v>0</v>
      </c>
      <c r="O62" s="96">
        <f t="shared" si="256"/>
        <v>0</v>
      </c>
      <c r="P62" s="81">
        <f t="shared" ref="P62:R62" si="257">IF(BI62=0,SUM(Y62+AB62+AE62+AH62+AK62+AN62+AQ62+AT62+AW62+AZ62+BC62+BF62),BI62)</f>
        <v>0</v>
      </c>
      <c r="Q62" s="81">
        <f t="shared" si="257"/>
        <v>0</v>
      </c>
      <c r="R62" s="81">
        <f t="shared" si="257"/>
        <v>0</v>
      </c>
      <c r="S62" s="96">
        <f t="shared" ref="S62:T62" si="258">I62-M62</f>
        <v>0</v>
      </c>
      <c r="T62" s="96">
        <f t="shared" si="258"/>
        <v>0</v>
      </c>
      <c r="U62" s="96">
        <f t="shared" si="60"/>
        <v>0</v>
      </c>
      <c r="V62" s="97" t="e">
        <f t="shared" ref="V62:W62" si="259">M62/I62</f>
        <v>#DIV/0!</v>
      </c>
      <c r="W62" s="97" t="e">
        <f t="shared" si="259"/>
        <v>#DIV/0!</v>
      </c>
      <c r="X62" s="97" t="e">
        <f t="shared" si="23"/>
        <v>#DIV/0!</v>
      </c>
      <c r="Y62" s="95"/>
      <c r="Z62" s="95"/>
      <c r="AA62" s="95"/>
      <c r="AB62" s="118"/>
      <c r="AC62" s="118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8"/>
      <c r="BM62" s="99"/>
      <c r="BN62" s="99"/>
      <c r="BO62" s="99"/>
      <c r="BP62" s="99"/>
    </row>
    <row r="63" spans="1:68" ht="15.75" customHeight="1">
      <c r="A63" s="88"/>
      <c r="B63" s="113"/>
      <c r="C63" s="89" t="s">
        <v>114</v>
      </c>
      <c r="D63" s="121" t="s">
        <v>300</v>
      </c>
      <c r="E63" s="146"/>
      <c r="F63" s="147">
        <v>100000</v>
      </c>
      <c r="G63" s="93" t="e">
        <f t="shared" ref="G63:G80" si="260">I63/E63</f>
        <v>#DIV/0!</v>
      </c>
      <c r="H63" s="93" t="e">
        <f t="shared" ref="H63:H80" si="261">M63/E63</f>
        <v>#DIV/0!</v>
      </c>
      <c r="I63" s="95"/>
      <c r="J63" s="145"/>
      <c r="K63" s="145"/>
      <c r="L63" s="117"/>
      <c r="M63" s="96">
        <f t="shared" si="82"/>
        <v>0</v>
      </c>
      <c r="N63" s="96">
        <f t="shared" ref="N63:O63" si="262">Z63+AC63+AF63+AI63+AL63+AO63+AR63+AU63+AX63+BA63+BD63+BG63</f>
        <v>0</v>
      </c>
      <c r="O63" s="96">
        <f t="shared" si="262"/>
        <v>0</v>
      </c>
      <c r="P63" s="81">
        <f t="shared" ref="P63:R63" si="263">IF(BI63=0,SUM(Y63+AB63+AE63+AH63+AK63+AN63+AQ63+AT63+AW63+AZ63+BC63+BF63),BI63)</f>
        <v>0</v>
      </c>
      <c r="Q63" s="81">
        <f t="shared" si="263"/>
        <v>0</v>
      </c>
      <c r="R63" s="81">
        <f t="shared" si="263"/>
        <v>0</v>
      </c>
      <c r="S63" s="96">
        <f t="shared" ref="S63:T63" si="264">I63-M63</f>
        <v>0</v>
      </c>
      <c r="T63" s="96">
        <f t="shared" si="264"/>
        <v>0</v>
      </c>
      <c r="U63" s="96">
        <f t="shared" si="60"/>
        <v>0</v>
      </c>
      <c r="V63" s="97" t="e">
        <f t="shared" ref="V63:W63" si="265">M63/I63</f>
        <v>#DIV/0!</v>
      </c>
      <c r="W63" s="97" t="e">
        <f t="shared" si="265"/>
        <v>#DIV/0!</v>
      </c>
      <c r="X63" s="97" t="e">
        <f t="shared" si="23"/>
        <v>#DIV/0!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8"/>
      <c r="BM63" s="99"/>
      <c r="BN63" s="99"/>
      <c r="BO63" s="99"/>
      <c r="BP63" s="99"/>
    </row>
    <row r="64" spans="1:68" ht="15.75" customHeight="1">
      <c r="A64" s="88"/>
      <c r="B64" s="113"/>
      <c r="C64" s="89" t="s">
        <v>114</v>
      </c>
      <c r="D64" s="121" t="s">
        <v>117</v>
      </c>
      <c r="E64" s="146"/>
      <c r="F64" s="147">
        <v>500000</v>
      </c>
      <c r="G64" s="93" t="e">
        <f t="shared" si="260"/>
        <v>#DIV/0!</v>
      </c>
      <c r="H64" s="93" t="e">
        <f t="shared" si="261"/>
        <v>#DIV/0!</v>
      </c>
      <c r="I64" s="95"/>
      <c r="J64" s="145"/>
      <c r="K64" s="145"/>
      <c r="L64" s="117"/>
      <c r="M64" s="96">
        <f t="shared" si="82"/>
        <v>0</v>
      </c>
      <c r="N64" s="96">
        <f t="shared" ref="N64:O64" si="266">Z64+AC64+AF64+AI64+AL64+AO64+AR64+AU64+AX64+BA64+BD64+BG64</f>
        <v>0</v>
      </c>
      <c r="O64" s="96">
        <f t="shared" si="266"/>
        <v>0</v>
      </c>
      <c r="P64" s="81">
        <f t="shared" ref="P64:R64" si="267">IF(BI64=0,SUM(Y64+AB64+AE64+AH64+AK64+AN64+AQ64+AT64+AW64+AZ64+BC64+BF64),BI64)</f>
        <v>0</v>
      </c>
      <c r="Q64" s="81">
        <f t="shared" si="267"/>
        <v>0</v>
      </c>
      <c r="R64" s="81">
        <f t="shared" si="267"/>
        <v>0</v>
      </c>
      <c r="S64" s="96">
        <f t="shared" ref="S64:T64" si="268">I64-M64</f>
        <v>0</v>
      </c>
      <c r="T64" s="96">
        <f t="shared" si="268"/>
        <v>0</v>
      </c>
      <c r="U64" s="96">
        <f t="shared" si="60"/>
        <v>0</v>
      </c>
      <c r="V64" s="97" t="e">
        <f t="shared" ref="V64:W64" si="269">M64/I64</f>
        <v>#DIV/0!</v>
      </c>
      <c r="W64" s="97" t="e">
        <f t="shared" si="269"/>
        <v>#DIV/0!</v>
      </c>
      <c r="X64" s="97" t="e">
        <f t="shared" si="23"/>
        <v>#DIV/0!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8"/>
      <c r="BM64" s="99"/>
      <c r="BN64" s="99"/>
      <c r="BO64" s="99"/>
      <c r="BP64" s="99"/>
    </row>
    <row r="65" spans="1:68" ht="15.75" customHeight="1">
      <c r="A65" s="88"/>
      <c r="B65" s="113"/>
      <c r="C65" s="89" t="s">
        <v>114</v>
      </c>
      <c r="D65" s="121" t="s">
        <v>118</v>
      </c>
      <c r="E65" s="146"/>
      <c r="F65" s="147">
        <v>100000</v>
      </c>
      <c r="G65" s="93" t="e">
        <f t="shared" si="260"/>
        <v>#DIV/0!</v>
      </c>
      <c r="H65" s="93" t="e">
        <f t="shared" si="261"/>
        <v>#DIV/0!</v>
      </c>
      <c r="I65" s="95"/>
      <c r="J65" s="125"/>
      <c r="K65" s="125"/>
      <c r="L65" s="117"/>
      <c r="M65" s="96">
        <f t="shared" si="82"/>
        <v>0</v>
      </c>
      <c r="N65" s="96">
        <f t="shared" ref="N65:O65" si="270">Z65+AC65+AF65+AI65+AL65+AO65+AR65+AU65+AX65+BA65+BD65+BG65</f>
        <v>0</v>
      </c>
      <c r="O65" s="96">
        <f t="shared" si="270"/>
        <v>0</v>
      </c>
      <c r="P65" s="81">
        <f t="shared" ref="P65:R65" si="271">IF(BI65=0,SUM(Y65+AB65+AE65+AH65+AK65+AN65+AQ65+AT65+AW65+AZ65+BC65+BF65),BI65)</f>
        <v>0</v>
      </c>
      <c r="Q65" s="81">
        <f t="shared" si="271"/>
        <v>0</v>
      </c>
      <c r="R65" s="81">
        <f t="shared" si="271"/>
        <v>0</v>
      </c>
      <c r="S65" s="96">
        <f t="shared" ref="S65:T65" si="272">I65-M65</f>
        <v>0</v>
      </c>
      <c r="T65" s="96">
        <f t="shared" si="272"/>
        <v>0</v>
      </c>
      <c r="U65" s="96">
        <f t="shared" si="60"/>
        <v>0</v>
      </c>
      <c r="V65" s="97" t="e">
        <f t="shared" ref="V65:W65" si="273">M65/I65</f>
        <v>#DIV/0!</v>
      </c>
      <c r="W65" s="97" t="e">
        <f t="shared" si="273"/>
        <v>#DIV/0!</v>
      </c>
      <c r="X65" s="97" t="e">
        <f t="shared" si="23"/>
        <v>#DIV/0!</v>
      </c>
      <c r="Y65" s="102"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8"/>
      <c r="BM65" s="99"/>
      <c r="BN65" s="99"/>
      <c r="BO65" s="99"/>
      <c r="BP65" s="99"/>
    </row>
    <row r="66" spans="1:68" ht="15.75" customHeight="1">
      <c r="A66" s="88"/>
      <c r="B66" s="88"/>
      <c r="C66" s="89" t="s">
        <v>114</v>
      </c>
      <c r="D66" s="121" t="s">
        <v>119</v>
      </c>
      <c r="E66" s="146"/>
      <c r="F66" s="147">
        <v>150000</v>
      </c>
      <c r="G66" s="93" t="e">
        <f t="shared" si="260"/>
        <v>#DIV/0!</v>
      </c>
      <c r="H66" s="93" t="e">
        <f t="shared" si="261"/>
        <v>#DIV/0!</v>
      </c>
      <c r="I66" s="95"/>
      <c r="J66" s="145"/>
      <c r="K66" s="145"/>
      <c r="L66" s="94"/>
      <c r="M66" s="96">
        <f t="shared" si="82"/>
        <v>0</v>
      </c>
      <c r="N66" s="96">
        <f t="shared" ref="N66:O66" si="274">Z66+AC66+AF66+AI66+AL66+AO66+AR66+AU66+AX66+BA66+BD66+BG66</f>
        <v>0</v>
      </c>
      <c r="O66" s="96">
        <f t="shared" si="274"/>
        <v>0</v>
      </c>
      <c r="P66" s="81">
        <f t="shared" ref="P66:R66" si="275">IF(BI66=0,SUM(Y66+AB66+AE66+AH66+AK66+AN66+AQ66+AT66+AW66+AZ66+BC66+BF66),BI66)</f>
        <v>0</v>
      </c>
      <c r="Q66" s="81">
        <f t="shared" si="275"/>
        <v>0</v>
      </c>
      <c r="R66" s="81">
        <f t="shared" si="275"/>
        <v>0</v>
      </c>
      <c r="S66" s="96">
        <f t="shared" ref="S66:T66" si="276">I66-M66</f>
        <v>0</v>
      </c>
      <c r="T66" s="96">
        <f t="shared" si="276"/>
        <v>0</v>
      </c>
      <c r="U66" s="96">
        <f t="shared" si="60"/>
        <v>0</v>
      </c>
      <c r="V66" s="97" t="e">
        <f t="shared" ref="V66:W66" si="277">M66/I66</f>
        <v>#DIV/0!</v>
      </c>
      <c r="W66" s="97" t="e">
        <f t="shared" si="277"/>
        <v>#DIV/0!</v>
      </c>
      <c r="X66" s="97" t="e">
        <f t="shared" si="23"/>
        <v>#DIV/0!</v>
      </c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8"/>
      <c r="BM66" s="99"/>
      <c r="BN66" s="99"/>
      <c r="BO66" s="99"/>
      <c r="BP66" s="99"/>
    </row>
    <row r="67" spans="1:68" ht="15.75" customHeight="1">
      <c r="A67" s="85"/>
      <c r="B67" s="85"/>
      <c r="C67" s="85" t="s">
        <v>301</v>
      </c>
      <c r="D67" s="85"/>
      <c r="E67" s="86">
        <f>E68+E80+E84+E89</f>
        <v>267218.16000000003</v>
      </c>
      <c r="F67" s="86">
        <f>F68+F80+F89</f>
        <v>21041.95</v>
      </c>
      <c r="G67" s="106">
        <f t="shared" si="260"/>
        <v>3.3511943948719647E-2</v>
      </c>
      <c r="H67" s="106">
        <f t="shared" si="261"/>
        <v>0</v>
      </c>
      <c r="I67" s="86">
        <f t="shared" ref="I67:Q67" si="278">I68+I75+I76+I77+I80+I84+I89</f>
        <v>8955</v>
      </c>
      <c r="J67" s="86">
        <f t="shared" si="278"/>
        <v>84340.34</v>
      </c>
      <c r="K67" s="86">
        <f t="shared" si="278"/>
        <v>0</v>
      </c>
      <c r="L67" s="86">
        <f t="shared" si="278"/>
        <v>0</v>
      </c>
      <c r="M67" s="86">
        <f t="shared" si="278"/>
        <v>0</v>
      </c>
      <c r="N67" s="86">
        <f t="shared" si="278"/>
        <v>17708.259999999998</v>
      </c>
      <c r="O67" s="86">
        <f t="shared" si="278"/>
        <v>0</v>
      </c>
      <c r="P67" s="86">
        <f t="shared" si="278"/>
        <v>0</v>
      </c>
      <c r="Q67" s="86">
        <f t="shared" si="278"/>
        <v>17708.259999999998</v>
      </c>
      <c r="R67" s="86">
        <f>IF(BK67=0,SUM(AA67+AD67+AG67+AJ67+AM67+AP67+AS67+AV67+AY67+BB67+BE67+BH67),BK67)</f>
        <v>0</v>
      </c>
      <c r="S67" s="86" t="e">
        <f>S68+S75+S76+#REF!+#REF!+S77+S80+S84+S89</f>
        <v>#REF!</v>
      </c>
      <c r="T67" s="86">
        <f>T68+T84</f>
        <v>66632.08</v>
      </c>
      <c r="U67" s="86" t="e">
        <f>U68+U75+U76+#REF!+#REF!+U77+U80+U84+U89</f>
        <v>#REF!</v>
      </c>
      <c r="V67" s="87">
        <f t="shared" ref="V67:W67" si="279">M67/I67</f>
        <v>0</v>
      </c>
      <c r="W67" s="87">
        <f t="shared" si="279"/>
        <v>0.20996192332162758</v>
      </c>
      <c r="X67" s="87" t="e">
        <f t="shared" si="23"/>
        <v>#DIV/0!</v>
      </c>
      <c r="Y67" s="86">
        <f t="shared" ref="Y67:BK67" si="280">Y68+Y75+Y76+Y77+Y80+Y84+Y89</f>
        <v>0</v>
      </c>
      <c r="Z67" s="86">
        <f t="shared" si="280"/>
        <v>4595.8899999999994</v>
      </c>
      <c r="AA67" s="86">
        <f t="shared" si="280"/>
        <v>0</v>
      </c>
      <c r="AB67" s="86">
        <f t="shared" si="280"/>
        <v>0</v>
      </c>
      <c r="AC67" s="86">
        <f t="shared" si="280"/>
        <v>7931.1</v>
      </c>
      <c r="AD67" s="86">
        <f t="shared" si="280"/>
        <v>0</v>
      </c>
      <c r="AE67" s="86">
        <f t="shared" si="280"/>
        <v>0</v>
      </c>
      <c r="AF67" s="86">
        <f t="shared" si="280"/>
        <v>5181.2700000000004</v>
      </c>
      <c r="AG67" s="86">
        <f t="shared" si="280"/>
        <v>0</v>
      </c>
      <c r="AH67" s="86">
        <f t="shared" si="280"/>
        <v>0</v>
      </c>
      <c r="AI67" s="86">
        <f t="shared" si="280"/>
        <v>0</v>
      </c>
      <c r="AJ67" s="86">
        <f t="shared" si="280"/>
        <v>0</v>
      </c>
      <c r="AK67" s="86">
        <f t="shared" si="280"/>
        <v>0</v>
      </c>
      <c r="AL67" s="86">
        <f t="shared" si="280"/>
        <v>0</v>
      </c>
      <c r="AM67" s="86">
        <f t="shared" si="280"/>
        <v>0</v>
      </c>
      <c r="AN67" s="86">
        <f t="shared" si="280"/>
        <v>0</v>
      </c>
      <c r="AO67" s="86">
        <f t="shared" si="280"/>
        <v>0</v>
      </c>
      <c r="AP67" s="86">
        <f t="shared" si="280"/>
        <v>0</v>
      </c>
      <c r="AQ67" s="86">
        <f t="shared" si="280"/>
        <v>0</v>
      </c>
      <c r="AR67" s="86">
        <f t="shared" si="280"/>
        <v>0</v>
      </c>
      <c r="AS67" s="86">
        <f t="shared" si="280"/>
        <v>0</v>
      </c>
      <c r="AT67" s="86">
        <f t="shared" si="280"/>
        <v>0</v>
      </c>
      <c r="AU67" s="86">
        <f t="shared" si="280"/>
        <v>0</v>
      </c>
      <c r="AV67" s="86">
        <f t="shared" si="280"/>
        <v>0</v>
      </c>
      <c r="AW67" s="86">
        <f t="shared" si="280"/>
        <v>0</v>
      </c>
      <c r="AX67" s="86">
        <f t="shared" si="280"/>
        <v>0</v>
      </c>
      <c r="AY67" s="86">
        <f t="shared" si="280"/>
        <v>0</v>
      </c>
      <c r="AZ67" s="86">
        <f t="shared" si="280"/>
        <v>0</v>
      </c>
      <c r="BA67" s="86">
        <f t="shared" si="280"/>
        <v>0</v>
      </c>
      <c r="BB67" s="86">
        <f t="shared" si="280"/>
        <v>0</v>
      </c>
      <c r="BC67" s="86">
        <f t="shared" si="280"/>
        <v>0</v>
      </c>
      <c r="BD67" s="86">
        <f t="shared" si="280"/>
        <v>0</v>
      </c>
      <c r="BE67" s="86">
        <f t="shared" si="280"/>
        <v>0</v>
      </c>
      <c r="BF67" s="86">
        <f t="shared" si="280"/>
        <v>0</v>
      </c>
      <c r="BG67" s="86">
        <f t="shared" si="280"/>
        <v>0</v>
      </c>
      <c r="BH67" s="86">
        <f t="shared" si="280"/>
        <v>0</v>
      </c>
      <c r="BI67" s="86">
        <f t="shared" si="280"/>
        <v>0</v>
      </c>
      <c r="BJ67" s="86">
        <f t="shared" si="280"/>
        <v>0</v>
      </c>
      <c r="BK67" s="86">
        <f t="shared" si="280"/>
        <v>0</v>
      </c>
      <c r="BL67" s="148"/>
      <c r="BM67" s="149"/>
      <c r="BN67" s="149"/>
      <c r="BO67" s="149"/>
      <c r="BP67" s="149"/>
    </row>
    <row r="68" spans="1:68" ht="15.75" customHeight="1">
      <c r="A68" s="150"/>
      <c r="B68" s="150"/>
      <c r="C68" s="151"/>
      <c r="D68" s="152" t="s">
        <v>302</v>
      </c>
      <c r="E68" s="153">
        <f>SUM(E69:E77)</f>
        <v>151589.62000000002</v>
      </c>
      <c r="F68" s="153">
        <f>SUM(F70:F77)</f>
        <v>0</v>
      </c>
      <c r="G68" s="154">
        <f t="shared" si="260"/>
        <v>3.0239537509230509E-2</v>
      </c>
      <c r="H68" s="154">
        <f t="shared" si="261"/>
        <v>0</v>
      </c>
      <c r="I68" s="153">
        <f>SUM(I69:I74)</f>
        <v>4584</v>
      </c>
      <c r="J68" s="153">
        <f t="shared" ref="J68:K68" si="281">SUM(J70:J74)</f>
        <v>10402.67</v>
      </c>
      <c r="K68" s="153">
        <f t="shared" si="281"/>
        <v>0</v>
      </c>
      <c r="L68" s="153">
        <f>SUM(L70:L71)</f>
        <v>0</v>
      </c>
      <c r="M68" s="153">
        <f>SUM(M69:M74)</f>
        <v>0</v>
      </c>
      <c r="N68" s="153">
        <f>SUM(N70:N74)</f>
        <v>3714.8599999999997</v>
      </c>
      <c r="O68" s="153">
        <f>SUM(O69:O74)</f>
        <v>0</v>
      </c>
      <c r="P68" s="80">
        <f t="shared" ref="P68:R68" si="282">IF(BI68=0,SUM(Y68+AB68+AE68+AH68+AK68+AN68+AQ68+AT68+AW68+AZ68+BC68+BF68),BI68)</f>
        <v>0</v>
      </c>
      <c r="Q68" s="80">
        <f t="shared" si="282"/>
        <v>3714.8599999999997</v>
      </c>
      <c r="R68" s="80">
        <f t="shared" si="282"/>
        <v>0</v>
      </c>
      <c r="S68" s="153">
        <f t="shared" ref="S68:U68" si="283">SUM(S70:S74)</f>
        <v>3084</v>
      </c>
      <c r="T68" s="153">
        <f t="shared" si="283"/>
        <v>6687.8099999999995</v>
      </c>
      <c r="U68" s="153">
        <f t="shared" si="283"/>
        <v>0</v>
      </c>
      <c r="V68" s="155">
        <f t="shared" ref="V68:W68" si="284">M68/I68</f>
        <v>0</v>
      </c>
      <c r="W68" s="155">
        <f t="shared" si="284"/>
        <v>0.35710639672314892</v>
      </c>
      <c r="X68" s="155" t="e">
        <f t="shared" si="23"/>
        <v>#DIV/0!</v>
      </c>
      <c r="Y68" s="153">
        <f>SUM(Y70:Y71)</f>
        <v>0</v>
      </c>
      <c r="Z68" s="153">
        <f>SUM(Z70:Z74)</f>
        <v>324.49</v>
      </c>
      <c r="AA68" s="153">
        <f t="shared" ref="AA68:AB68" si="285">SUM(AA70:AA71)</f>
        <v>0</v>
      </c>
      <c r="AB68" s="153">
        <f t="shared" si="285"/>
        <v>0</v>
      </c>
      <c r="AC68" s="153">
        <f>SUM(AC70:AC74)</f>
        <v>1301.0999999999999</v>
      </c>
      <c r="AD68" s="153">
        <f>SUM(AD70:AD71)</f>
        <v>0</v>
      </c>
      <c r="AE68" s="153">
        <f t="shared" ref="AE68:AF68" si="286">SUM(AE70:AE74)</f>
        <v>0</v>
      </c>
      <c r="AF68" s="153">
        <f t="shared" si="286"/>
        <v>2089.27</v>
      </c>
      <c r="AG68" s="153">
        <f>SUM(AG70:AG71)</f>
        <v>0</v>
      </c>
      <c r="AH68" s="153">
        <f t="shared" ref="AH68:AI68" si="287">SUM(AH70:AH74)</f>
        <v>0</v>
      </c>
      <c r="AI68" s="153">
        <f t="shared" si="287"/>
        <v>0</v>
      </c>
      <c r="AJ68" s="153">
        <f>SUM(AJ70:AJ71)</f>
        <v>0</v>
      </c>
      <c r="AK68" s="153">
        <f t="shared" ref="AK68:AL68" si="288">SUM(AK70:AK74)</f>
        <v>0</v>
      </c>
      <c r="AL68" s="153">
        <f t="shared" si="288"/>
        <v>0</v>
      </c>
      <c r="AM68" s="153">
        <f>SUM(AM70:AM71)</f>
        <v>0</v>
      </c>
      <c r="AN68" s="153">
        <f t="shared" ref="AN68:AO68" si="289">SUM(AN70:AN74)</f>
        <v>0</v>
      </c>
      <c r="AO68" s="153">
        <f t="shared" si="289"/>
        <v>0</v>
      </c>
      <c r="AP68" s="153">
        <f>SUM(AP70:AP71)</f>
        <v>0</v>
      </c>
      <c r="AQ68" s="153">
        <f>SUM(AQ70:AQ74)</f>
        <v>0</v>
      </c>
      <c r="AR68" s="153">
        <f t="shared" ref="AR68:AS68" si="290">SUM(AR70:AR71)</f>
        <v>0</v>
      </c>
      <c r="AS68" s="153">
        <f t="shared" si="290"/>
        <v>0</v>
      </c>
      <c r="AT68" s="153">
        <f>SUM(AT70:AT74)</f>
        <v>0</v>
      </c>
      <c r="AU68" s="153">
        <f>SUM(AU70:AU76)</f>
        <v>0</v>
      </c>
      <c r="AV68" s="153">
        <f>SUM(AV70:AV71)</f>
        <v>0</v>
      </c>
      <c r="AW68" s="153">
        <f t="shared" ref="AW68:AX68" si="291">SUM(AW70:AW74)</f>
        <v>0</v>
      </c>
      <c r="AX68" s="153">
        <f t="shared" si="291"/>
        <v>0</v>
      </c>
      <c r="AY68" s="153">
        <f t="shared" ref="AY68:AZ68" si="292">SUM(AY70:AY71)</f>
        <v>0</v>
      </c>
      <c r="AZ68" s="153">
        <f t="shared" si="292"/>
        <v>0</v>
      </c>
      <c r="BA68" s="153">
        <f>SUM(BA70:BA76)</f>
        <v>0</v>
      </c>
      <c r="BB68" s="153">
        <f t="shared" ref="BB68:BH68" si="293">SUM(BB70:BB71)</f>
        <v>0</v>
      </c>
      <c r="BC68" s="153">
        <f t="shared" si="293"/>
        <v>0</v>
      </c>
      <c r="BD68" s="153">
        <f t="shared" si="293"/>
        <v>0</v>
      </c>
      <c r="BE68" s="153">
        <f t="shared" si="293"/>
        <v>0</v>
      </c>
      <c r="BF68" s="153">
        <f t="shared" si="293"/>
        <v>0</v>
      </c>
      <c r="BG68" s="153">
        <f t="shared" si="293"/>
        <v>0</v>
      </c>
      <c r="BH68" s="153">
        <f t="shared" si="293"/>
        <v>0</v>
      </c>
      <c r="BI68" s="153">
        <f t="shared" ref="BI68:BK68" si="294">SUM(BI69:BI74)</f>
        <v>0</v>
      </c>
      <c r="BJ68" s="153">
        <f t="shared" si="294"/>
        <v>0</v>
      </c>
      <c r="BK68" s="153">
        <f t="shared" si="294"/>
        <v>0</v>
      </c>
      <c r="BL68" s="156"/>
      <c r="BM68" s="157"/>
      <c r="BN68" s="157"/>
      <c r="BO68" s="157"/>
      <c r="BP68" s="157"/>
    </row>
    <row r="69" spans="1:68" ht="15.75" customHeight="1">
      <c r="A69" s="88" t="s">
        <v>509</v>
      </c>
      <c r="B69" s="158"/>
      <c r="C69" s="159" t="s">
        <v>200</v>
      </c>
      <c r="D69" s="160" t="s">
        <v>201</v>
      </c>
      <c r="E69" s="161">
        <v>1500</v>
      </c>
      <c r="F69" s="141"/>
      <c r="G69" s="93">
        <f t="shared" si="260"/>
        <v>1</v>
      </c>
      <c r="H69" s="93">
        <f t="shared" si="261"/>
        <v>0</v>
      </c>
      <c r="I69" s="141">
        <v>1500</v>
      </c>
      <c r="J69" s="116"/>
      <c r="K69" s="116"/>
      <c r="L69" s="117"/>
      <c r="M69" s="96">
        <f t="shared" ref="M69:O69" si="295">Y69+AB69+AE69+AH69+AK69+AN69+AQ69+AT69+AW69+AZ69+BC69+BF69</f>
        <v>0</v>
      </c>
      <c r="N69" s="96">
        <f t="shared" si="295"/>
        <v>0</v>
      </c>
      <c r="O69" s="96">
        <f t="shared" si="295"/>
        <v>0</v>
      </c>
      <c r="P69" s="81">
        <f t="shared" ref="P69:R69" si="296">IF(BI69=0,SUM(Y69+AB69+AE69+AH69+AK69+AN69+AQ69+AT69+AW69+AZ69+BC69+BF69),BI69)</f>
        <v>0</v>
      </c>
      <c r="Q69" s="81">
        <f t="shared" si="296"/>
        <v>0</v>
      </c>
      <c r="R69" s="81">
        <f t="shared" si="296"/>
        <v>0</v>
      </c>
      <c r="S69" s="96">
        <f t="shared" ref="S69:T69" si="297">I69-M69</f>
        <v>1500</v>
      </c>
      <c r="T69" s="96">
        <f t="shared" si="297"/>
        <v>0</v>
      </c>
      <c r="U69" s="96">
        <f t="shared" ref="U69:U76" si="298">L69-O69</f>
        <v>0</v>
      </c>
      <c r="V69" s="97">
        <f t="shared" ref="V69:W69" si="299">M69/I69</f>
        <v>0</v>
      </c>
      <c r="W69" s="97" t="e">
        <f t="shared" si="299"/>
        <v>#DIV/0!</v>
      </c>
      <c r="X69" s="97" t="e">
        <f t="shared" si="23"/>
        <v>#DIV/0!</v>
      </c>
      <c r="Y69" s="95"/>
      <c r="Z69" s="95"/>
      <c r="AA69" s="95"/>
      <c r="AB69" s="95"/>
      <c r="AC69" s="118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82"/>
      <c r="AW69" s="95"/>
      <c r="AX69" s="82"/>
      <c r="AY69" s="82"/>
      <c r="AZ69" s="95"/>
      <c r="BA69" s="82"/>
      <c r="BB69" s="82"/>
      <c r="BC69" s="95"/>
      <c r="BD69" s="95"/>
      <c r="BE69" s="82"/>
      <c r="BF69" s="95"/>
      <c r="BG69" s="82"/>
      <c r="BH69" s="82"/>
      <c r="BI69" s="95"/>
      <c r="BJ69" s="82"/>
      <c r="BK69" s="82"/>
      <c r="BL69" s="98"/>
      <c r="BM69" s="163"/>
      <c r="BN69" s="163"/>
      <c r="BO69" s="163"/>
      <c r="BP69" s="163"/>
    </row>
    <row r="70" spans="1:68" ht="15.75" customHeight="1">
      <c r="A70" s="164"/>
      <c r="B70" s="158" t="s">
        <v>303</v>
      </c>
      <c r="C70" s="159" t="s">
        <v>304</v>
      </c>
      <c r="D70" s="160" t="s">
        <v>560</v>
      </c>
      <c r="E70" s="161">
        <v>10000</v>
      </c>
      <c r="F70" s="141"/>
      <c r="G70" s="93">
        <f t="shared" si="260"/>
        <v>0</v>
      </c>
      <c r="H70" s="93">
        <f t="shared" si="261"/>
        <v>0</v>
      </c>
      <c r="I70" s="141"/>
      <c r="J70" s="116">
        <v>5435.51</v>
      </c>
      <c r="K70" s="116"/>
      <c r="L70" s="117"/>
      <c r="M70" s="96">
        <f t="shared" ref="M70:O70" si="300">Y70+AB70+AE70+AH70+AK70+AN70+AQ70+AT70+AW70+AZ70+BC70+BF70</f>
        <v>0</v>
      </c>
      <c r="N70" s="96">
        <f t="shared" si="300"/>
        <v>682.85</v>
      </c>
      <c r="O70" s="96">
        <f t="shared" si="300"/>
        <v>0</v>
      </c>
      <c r="P70" s="81">
        <f t="shared" ref="P70:R70" si="301">IF(BI70=0,SUM(Y70+AB70+AE70+AH70+AK70+AN70+AQ70+AT70+AW70+AZ70+BC70+BF70),BI70)</f>
        <v>0</v>
      </c>
      <c r="Q70" s="81">
        <f t="shared" si="301"/>
        <v>682.85</v>
      </c>
      <c r="R70" s="81">
        <f t="shared" si="301"/>
        <v>0</v>
      </c>
      <c r="S70" s="96">
        <f t="shared" ref="S70:T70" si="302">I70-M70</f>
        <v>0</v>
      </c>
      <c r="T70" s="96">
        <f t="shared" si="302"/>
        <v>4752.66</v>
      </c>
      <c r="U70" s="96">
        <f t="shared" si="298"/>
        <v>0</v>
      </c>
      <c r="V70" s="97" t="e">
        <f t="shared" ref="V70:W70" si="303">M70/I70</f>
        <v>#DIV/0!</v>
      </c>
      <c r="W70" s="97">
        <f t="shared" si="303"/>
        <v>0.12562758600388924</v>
      </c>
      <c r="X70" s="97" t="e">
        <f t="shared" si="23"/>
        <v>#DIV/0!</v>
      </c>
      <c r="Y70" s="95"/>
      <c r="Z70" s="102">
        <v>324.49</v>
      </c>
      <c r="AA70" s="95"/>
      <c r="AB70" s="95"/>
      <c r="AC70" s="130">
        <v>0</v>
      </c>
      <c r="AD70" s="95"/>
      <c r="AE70" s="95"/>
      <c r="AF70" s="102">
        <v>358.36</v>
      </c>
      <c r="AG70" s="95"/>
      <c r="AH70" s="95"/>
      <c r="AI70" s="102">
        <v>0</v>
      </c>
      <c r="AJ70" s="95"/>
      <c r="AK70" s="95"/>
      <c r="AL70" s="95"/>
      <c r="AM70" s="95"/>
      <c r="AN70" s="102">
        <v>0</v>
      </c>
      <c r="AO70" s="95"/>
      <c r="AP70" s="95"/>
      <c r="AQ70" s="102">
        <v>0</v>
      </c>
      <c r="AR70" s="102">
        <v>0</v>
      </c>
      <c r="AS70" s="95"/>
      <c r="AT70" s="102">
        <v>0</v>
      </c>
      <c r="AU70" s="102">
        <v>0</v>
      </c>
      <c r="AV70" s="82"/>
      <c r="AW70" s="102">
        <v>0</v>
      </c>
      <c r="AX70" s="82"/>
      <c r="AY70" s="82"/>
      <c r="AZ70" s="95"/>
      <c r="BA70" s="82"/>
      <c r="BB70" s="82"/>
      <c r="BC70" s="95"/>
      <c r="BD70" s="95"/>
      <c r="BE70" s="82"/>
      <c r="BF70" s="95"/>
      <c r="BG70" s="82"/>
      <c r="BH70" s="82"/>
      <c r="BI70" s="95"/>
      <c r="BJ70" s="82"/>
      <c r="BK70" s="82"/>
      <c r="BL70" s="98"/>
      <c r="BM70" s="163"/>
      <c r="BN70" s="163"/>
      <c r="BO70" s="163"/>
      <c r="BP70" s="163"/>
    </row>
    <row r="71" spans="1:68" ht="15.75" customHeight="1">
      <c r="A71" s="88"/>
      <c r="B71" s="135"/>
      <c r="C71" s="100" t="s">
        <v>306</v>
      </c>
      <c r="D71" s="90" t="s">
        <v>561</v>
      </c>
      <c r="E71" s="91">
        <v>30000</v>
      </c>
      <c r="F71" s="165"/>
      <c r="G71" s="93">
        <f t="shared" si="260"/>
        <v>0</v>
      </c>
      <c r="H71" s="93">
        <f t="shared" si="261"/>
        <v>0</v>
      </c>
      <c r="I71" s="95"/>
      <c r="J71" s="116"/>
      <c r="K71" s="116"/>
      <c r="L71" s="117"/>
      <c r="M71" s="96">
        <f t="shared" ref="M71:O71" si="304">Y71+AB71+AE71+AH71+AK71+AN71+AQ71+AT71+AW71+AZ71+BC71+BF71</f>
        <v>0</v>
      </c>
      <c r="N71" s="96">
        <f t="shared" si="304"/>
        <v>0</v>
      </c>
      <c r="O71" s="96">
        <f t="shared" si="304"/>
        <v>0</v>
      </c>
      <c r="P71" s="81">
        <f t="shared" ref="P71:R71" si="305">IF(BI71=0,SUM(Y71+AB71+AE71+AH71+AK71+AN71+AQ71+AT71+AW71+AZ71+BC71+BF71),BI71)</f>
        <v>0</v>
      </c>
      <c r="Q71" s="81">
        <f t="shared" si="305"/>
        <v>0</v>
      </c>
      <c r="R71" s="81">
        <f t="shared" si="305"/>
        <v>0</v>
      </c>
      <c r="S71" s="96">
        <f t="shared" ref="S71:T71" si="306">I71-M71</f>
        <v>0</v>
      </c>
      <c r="T71" s="96">
        <f t="shared" si="306"/>
        <v>0</v>
      </c>
      <c r="U71" s="96">
        <f t="shared" si="298"/>
        <v>0</v>
      </c>
      <c r="V71" s="97" t="e">
        <f t="shared" ref="V71:W71" si="307">M71/I71</f>
        <v>#DIV/0!</v>
      </c>
      <c r="W71" s="97" t="e">
        <f t="shared" si="307"/>
        <v>#DIV/0!</v>
      </c>
      <c r="X71" s="97" t="e">
        <f t="shared" si="23"/>
        <v>#DIV/0!</v>
      </c>
      <c r="Y71" s="95"/>
      <c r="Z71" s="102">
        <v>0</v>
      </c>
      <c r="AA71" s="95"/>
      <c r="AB71" s="95"/>
      <c r="AC71" s="130">
        <v>0</v>
      </c>
      <c r="AD71" s="95"/>
      <c r="AE71" s="102">
        <v>0</v>
      </c>
      <c r="AF71" s="95"/>
      <c r="AG71" s="95"/>
      <c r="AH71" s="102">
        <v>0</v>
      </c>
      <c r="AI71" s="95"/>
      <c r="AJ71" s="95"/>
      <c r="AK71" s="102">
        <v>0</v>
      </c>
      <c r="AL71" s="95"/>
      <c r="AM71" s="95"/>
      <c r="AN71" s="102">
        <v>0</v>
      </c>
      <c r="AO71" s="95"/>
      <c r="AP71" s="95"/>
      <c r="AQ71" s="102">
        <v>0</v>
      </c>
      <c r="AR71" s="95"/>
      <c r="AS71" s="95"/>
      <c r="AT71" s="102">
        <v>0</v>
      </c>
      <c r="AU71" s="95"/>
      <c r="AV71" s="82"/>
      <c r="AW71" s="102">
        <v>0</v>
      </c>
      <c r="AX71" s="82"/>
      <c r="AY71" s="82"/>
      <c r="AZ71" s="102">
        <v>0</v>
      </c>
      <c r="BA71" s="82"/>
      <c r="BB71" s="82"/>
      <c r="BC71" s="95"/>
      <c r="BD71" s="82"/>
      <c r="BE71" s="82"/>
      <c r="BF71" s="82"/>
      <c r="BG71" s="82"/>
      <c r="BH71" s="82"/>
      <c r="BI71" s="82"/>
      <c r="BJ71" s="82"/>
      <c r="BK71" s="82"/>
      <c r="BL71" s="98"/>
      <c r="BM71" s="163"/>
      <c r="BN71" s="163"/>
      <c r="BO71" s="163"/>
      <c r="BP71" s="163"/>
    </row>
    <row r="72" spans="1:68" ht="15.75" customHeight="1">
      <c r="A72" s="88"/>
      <c r="B72" s="135" t="s">
        <v>308</v>
      </c>
      <c r="C72" s="100" t="s">
        <v>240</v>
      </c>
      <c r="D72" s="90" t="s">
        <v>562</v>
      </c>
      <c r="E72" s="91">
        <v>5200</v>
      </c>
      <c r="F72" s="165"/>
      <c r="G72" s="93">
        <f t="shared" si="260"/>
        <v>0</v>
      </c>
      <c r="H72" s="93">
        <f t="shared" si="261"/>
        <v>0</v>
      </c>
      <c r="I72" s="95"/>
      <c r="J72" s="116">
        <v>2723.27</v>
      </c>
      <c r="K72" s="116"/>
      <c r="L72" s="117"/>
      <c r="M72" s="96">
        <f t="shared" ref="M72:O72" si="308">Y72+AB72+AE72+AH72+AK72+AN72+AQ72+AT72+AW72+AZ72+BC72+BF72</f>
        <v>0</v>
      </c>
      <c r="N72" s="96">
        <f t="shared" si="308"/>
        <v>1433.79</v>
      </c>
      <c r="O72" s="96">
        <f t="shared" si="308"/>
        <v>0</v>
      </c>
      <c r="P72" s="81">
        <f t="shared" ref="P72:P87" si="309">IF(BI72=0,SUM(Y72+AB72+AE72+AH72+AK72+AN72+AQ72+AT72+AW72+AZ72+BC72+BF72),BI72)</f>
        <v>0</v>
      </c>
      <c r="Q72" s="81">
        <f>IF(BJ72=0,SUM(Z72+AC72+AF72+AI72+AL72+AO72+AR72+AT72+AX72+BA72+BD72+BG72),BJ72)</f>
        <v>1433.79</v>
      </c>
      <c r="R72" s="81">
        <f>IF(BK72=0,SUM(AA72+AD72+AG72+AJ72+AM72+AP72+AS72+AV72+AY72+BB72+BE72+BH72),BK72)</f>
        <v>0</v>
      </c>
      <c r="S72" s="96">
        <f t="shared" ref="S72:T72" si="310">I72-M72</f>
        <v>0</v>
      </c>
      <c r="T72" s="96">
        <f t="shared" si="310"/>
        <v>1289.48</v>
      </c>
      <c r="U72" s="96">
        <f t="shared" si="298"/>
        <v>0</v>
      </c>
      <c r="V72" s="97" t="e">
        <f t="shared" ref="V72:W72" si="311">M72/I72</f>
        <v>#DIV/0!</v>
      </c>
      <c r="W72" s="97">
        <f t="shared" si="311"/>
        <v>0.52649572021870761</v>
      </c>
      <c r="X72" s="97" t="e">
        <f t="shared" si="23"/>
        <v>#DIV/0!</v>
      </c>
      <c r="Y72" s="95"/>
      <c r="Z72" s="102">
        <v>0</v>
      </c>
      <c r="AA72" s="95"/>
      <c r="AB72" s="95"/>
      <c r="AC72" s="130">
        <f>477.93+477.93</f>
        <v>955.86</v>
      </c>
      <c r="AD72" s="95"/>
      <c r="AE72" s="102">
        <v>0</v>
      </c>
      <c r="AF72" s="102">
        <v>477.93</v>
      </c>
      <c r="AG72" s="95"/>
      <c r="AH72" s="102">
        <v>0</v>
      </c>
      <c r="AI72" s="95"/>
      <c r="AJ72" s="95"/>
      <c r="AK72" s="102">
        <v>0</v>
      </c>
      <c r="AL72" s="95"/>
      <c r="AM72" s="95"/>
      <c r="AN72" s="102">
        <v>0</v>
      </c>
      <c r="AO72" s="95"/>
      <c r="AP72" s="95"/>
      <c r="AQ72" s="102">
        <v>0</v>
      </c>
      <c r="AR72" s="95"/>
      <c r="AS72" s="95"/>
      <c r="AT72" s="102">
        <v>0</v>
      </c>
      <c r="AU72" s="21"/>
      <c r="AV72" s="82"/>
      <c r="AW72" s="102">
        <v>0</v>
      </c>
      <c r="AX72" s="82"/>
      <c r="AY72" s="82"/>
      <c r="AZ72" s="82"/>
      <c r="BA72" s="82"/>
      <c r="BB72" s="82"/>
      <c r="BC72" s="95"/>
      <c r="BD72" s="82"/>
      <c r="BE72" s="82"/>
      <c r="BF72" s="82"/>
      <c r="BG72" s="82"/>
      <c r="BH72" s="82"/>
      <c r="BI72" s="82"/>
      <c r="BJ72" s="82"/>
      <c r="BK72" s="82"/>
      <c r="BL72" s="98"/>
      <c r="BM72" s="163"/>
      <c r="BN72" s="163"/>
      <c r="BO72" s="163"/>
      <c r="BP72" s="163"/>
    </row>
    <row r="73" spans="1:68" ht="15.75" customHeight="1">
      <c r="A73" s="88"/>
      <c r="B73" s="135"/>
      <c r="C73" s="100" t="s">
        <v>310</v>
      </c>
      <c r="D73" s="90" t="s">
        <v>124</v>
      </c>
      <c r="E73" s="91">
        <v>5000</v>
      </c>
      <c r="F73" s="165"/>
      <c r="G73" s="93">
        <f t="shared" si="260"/>
        <v>0</v>
      </c>
      <c r="H73" s="93">
        <f t="shared" si="261"/>
        <v>0</v>
      </c>
      <c r="I73" s="95"/>
      <c r="J73" s="116"/>
      <c r="K73" s="116"/>
      <c r="L73" s="117"/>
      <c r="M73" s="96">
        <f t="shared" ref="M73:O73" si="312">Y73+AB73+AE73+AH73+AK73+AN73+AQ73+AT73+AW73+AZ73+BC73+BF73</f>
        <v>0</v>
      </c>
      <c r="N73" s="96">
        <f t="shared" si="312"/>
        <v>0</v>
      </c>
      <c r="O73" s="96">
        <f t="shared" si="312"/>
        <v>0</v>
      </c>
      <c r="P73" s="81">
        <f t="shared" si="309"/>
        <v>0</v>
      </c>
      <c r="Q73" s="81">
        <f t="shared" ref="Q73:R73" si="313">IF(BJ73=0,SUM(Z73+AC73+AF73+AI73+AL73+AO73+AR73+AU73+AX73+BA73+BD73+BG73),BJ73)</f>
        <v>0</v>
      </c>
      <c r="R73" s="81">
        <f t="shared" si="313"/>
        <v>0</v>
      </c>
      <c r="S73" s="96">
        <f t="shared" ref="S73:T73" si="314">I73-M73</f>
        <v>0</v>
      </c>
      <c r="T73" s="96">
        <f t="shared" si="314"/>
        <v>0</v>
      </c>
      <c r="U73" s="96">
        <f t="shared" si="298"/>
        <v>0</v>
      </c>
      <c r="V73" s="97" t="e">
        <f t="shared" ref="V73:W73" si="315">M73/I73</f>
        <v>#DIV/0!</v>
      </c>
      <c r="W73" s="97" t="e">
        <f t="shared" si="315"/>
        <v>#DIV/0!</v>
      </c>
      <c r="X73" s="97" t="e">
        <f t="shared" si="23"/>
        <v>#DIV/0!</v>
      </c>
      <c r="Y73" s="95"/>
      <c r="Z73" s="102">
        <v>0</v>
      </c>
      <c r="AA73" s="95"/>
      <c r="AB73" s="95"/>
      <c r="AC73" s="130">
        <v>0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82"/>
      <c r="AW73" s="82"/>
      <c r="AX73" s="82"/>
      <c r="AY73" s="82"/>
      <c r="AZ73" s="82"/>
      <c r="BA73" s="82"/>
      <c r="BB73" s="82"/>
      <c r="BC73" s="95"/>
      <c r="BD73" s="82"/>
      <c r="BE73" s="82"/>
      <c r="BF73" s="82"/>
      <c r="BG73" s="82"/>
      <c r="BH73" s="82"/>
      <c r="BI73" s="82"/>
      <c r="BJ73" s="82"/>
      <c r="BK73" s="82"/>
      <c r="BL73" s="98"/>
      <c r="BM73" s="163"/>
      <c r="BN73" s="163"/>
      <c r="BO73" s="163"/>
      <c r="BP73" s="163"/>
    </row>
    <row r="74" spans="1:68" ht="15.75" customHeight="1">
      <c r="A74" s="119" t="s">
        <v>513</v>
      </c>
      <c r="B74" s="142" t="s">
        <v>311</v>
      </c>
      <c r="C74" s="100" t="s">
        <v>312</v>
      </c>
      <c r="D74" s="90" t="s">
        <v>313</v>
      </c>
      <c r="E74" s="91">
        <v>30000</v>
      </c>
      <c r="F74" s="165"/>
      <c r="G74" s="93">
        <f t="shared" si="260"/>
        <v>0.1028</v>
      </c>
      <c r="H74" s="93">
        <f t="shared" si="261"/>
        <v>0</v>
      </c>
      <c r="I74" s="95">
        <v>3084</v>
      </c>
      <c r="J74" s="166">
        <v>2243.89</v>
      </c>
      <c r="K74" s="116"/>
      <c r="L74" s="117"/>
      <c r="M74" s="96">
        <f t="shared" ref="M74:O74" si="316">Y74+AB74+AE74+AH74+AK74+AN74+AQ74+AT74+AW74+AZ74+BC74+BF74</f>
        <v>0</v>
      </c>
      <c r="N74" s="96">
        <f t="shared" si="316"/>
        <v>1598.22</v>
      </c>
      <c r="O74" s="96">
        <f t="shared" si="316"/>
        <v>0</v>
      </c>
      <c r="P74" s="81">
        <f t="shared" si="309"/>
        <v>0</v>
      </c>
      <c r="Q74" s="81">
        <f t="shared" ref="Q74:R74" si="317">IF(BJ74=0,SUM(Z74+AC74+AF74+AI74+AL74+AO74+AR74+AU74+AX74+BA74+BD74+BG74),BJ74)</f>
        <v>1598.22</v>
      </c>
      <c r="R74" s="81">
        <f t="shared" si="317"/>
        <v>0</v>
      </c>
      <c r="S74" s="96">
        <f t="shared" ref="S74:T74" si="318">I74-M74</f>
        <v>3084</v>
      </c>
      <c r="T74" s="96">
        <f t="shared" si="318"/>
        <v>645.66999999999985</v>
      </c>
      <c r="U74" s="96">
        <f t="shared" si="298"/>
        <v>0</v>
      </c>
      <c r="V74" s="97">
        <f t="shared" ref="V74:W74" si="319">M74/I74</f>
        <v>0</v>
      </c>
      <c r="W74" s="97">
        <f t="shared" si="319"/>
        <v>0.71225416575678846</v>
      </c>
      <c r="X74" s="97" t="e">
        <f t="shared" si="23"/>
        <v>#DIV/0!</v>
      </c>
      <c r="Y74" s="95"/>
      <c r="Z74" s="102">
        <v>0</v>
      </c>
      <c r="AA74" s="95"/>
      <c r="AB74" s="95"/>
      <c r="AC74" s="130">
        <f>284.15+61.09</f>
        <v>345.24</v>
      </c>
      <c r="AD74" s="95"/>
      <c r="AE74" s="95"/>
      <c r="AF74" s="102">
        <f>1252.98</f>
        <v>1252.98</v>
      </c>
      <c r="AG74" s="95"/>
      <c r="AH74" s="95"/>
      <c r="AI74" s="102">
        <v>0</v>
      </c>
      <c r="AJ74" s="95"/>
      <c r="AK74" s="95"/>
      <c r="AL74" s="102">
        <v>0</v>
      </c>
      <c r="AM74" s="95"/>
      <c r="AN74" s="95"/>
      <c r="AO74" s="102">
        <v>0</v>
      </c>
      <c r="AP74" s="95"/>
      <c r="AQ74" s="95"/>
      <c r="AR74" s="95"/>
      <c r="AS74" s="95"/>
      <c r="AT74" s="95"/>
      <c r="AU74" s="102">
        <v>0</v>
      </c>
      <c r="AV74" s="82"/>
      <c r="AW74" s="82"/>
      <c r="AX74" s="102">
        <v>0</v>
      </c>
      <c r="AY74" s="82"/>
      <c r="AZ74" s="82"/>
      <c r="BA74" s="95"/>
      <c r="BB74" s="82"/>
      <c r="BC74" s="95"/>
      <c r="BD74" s="95"/>
      <c r="BE74" s="82"/>
      <c r="BF74" s="82"/>
      <c r="BG74" s="82"/>
      <c r="BH74" s="82"/>
      <c r="BI74" s="82"/>
      <c r="BJ74" s="82"/>
      <c r="BK74" s="82"/>
      <c r="BL74" s="98"/>
      <c r="BM74" s="163"/>
      <c r="BN74" s="163"/>
      <c r="BO74" s="163"/>
      <c r="BP74" s="163"/>
    </row>
    <row r="75" spans="1:68" ht="14.25" customHeight="1">
      <c r="A75" s="167"/>
      <c r="B75" s="167"/>
      <c r="C75" s="168"/>
      <c r="D75" s="169" t="s">
        <v>314</v>
      </c>
      <c r="E75" s="170">
        <v>23296.54</v>
      </c>
      <c r="F75" s="171"/>
      <c r="G75" s="93">
        <f t="shared" si="260"/>
        <v>0</v>
      </c>
      <c r="H75" s="93">
        <f t="shared" si="261"/>
        <v>0</v>
      </c>
      <c r="I75" s="172"/>
      <c r="J75" s="173"/>
      <c r="K75" s="173"/>
      <c r="L75" s="173"/>
      <c r="M75" s="96">
        <f t="shared" ref="M75:O75" si="320">Y75+AB75+AE75+AH75+AK75+AN75+AQ75+AT75+AW75+AZ75+BC75+BF75</f>
        <v>0</v>
      </c>
      <c r="N75" s="96">
        <f t="shared" si="320"/>
        <v>0</v>
      </c>
      <c r="O75" s="174">
        <f t="shared" si="320"/>
        <v>0</v>
      </c>
      <c r="P75" s="81">
        <f t="shared" si="309"/>
        <v>0</v>
      </c>
      <c r="Q75" s="81">
        <f t="shared" ref="Q75:R75" si="321">IF(BJ75=0,SUM(Z75+AC75+AF75+AI75+AL75+AO75+AR75+AU75+AX75+BA75+BD75+BG75),BJ75)</f>
        <v>0</v>
      </c>
      <c r="R75" s="81">
        <f t="shared" si="321"/>
        <v>0</v>
      </c>
      <c r="S75" s="174">
        <f t="shared" ref="S75:T75" si="322">I75-M75</f>
        <v>0</v>
      </c>
      <c r="T75" s="96">
        <f t="shared" si="322"/>
        <v>0</v>
      </c>
      <c r="U75" s="174">
        <f t="shared" si="298"/>
        <v>0</v>
      </c>
      <c r="V75" s="175" t="e">
        <f t="shared" ref="V75:W75" si="323">M75/I75</f>
        <v>#DIV/0!</v>
      </c>
      <c r="W75" s="175" t="e">
        <f t="shared" si="323"/>
        <v>#DIV/0!</v>
      </c>
      <c r="X75" s="175" t="e">
        <f t="shared" si="23"/>
        <v>#DIV/0!</v>
      </c>
      <c r="Y75" s="171"/>
      <c r="Z75" s="171"/>
      <c r="AA75" s="171"/>
      <c r="AB75" s="171"/>
      <c r="AC75" s="176"/>
      <c r="AD75" s="171"/>
      <c r="AE75" s="171"/>
      <c r="AF75" s="171"/>
      <c r="AG75" s="171"/>
      <c r="AH75" s="171"/>
      <c r="AI75" s="171"/>
      <c r="AJ75" s="171"/>
      <c r="AK75" s="170">
        <v>0</v>
      </c>
      <c r="AL75" s="171"/>
      <c r="AM75" s="171"/>
      <c r="AN75" s="177"/>
      <c r="AO75" s="177"/>
      <c r="AP75" s="177"/>
      <c r="AQ75" s="177"/>
      <c r="AR75" s="177"/>
      <c r="AS75" s="177"/>
      <c r="AT75" s="177"/>
      <c r="AU75" s="178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9"/>
      <c r="BM75" s="180"/>
      <c r="BN75" s="180"/>
      <c r="BO75" s="180"/>
      <c r="BP75" s="180"/>
    </row>
    <row r="76" spans="1:68" ht="15.75" customHeight="1">
      <c r="A76" s="167"/>
      <c r="B76" s="167"/>
      <c r="C76" s="168"/>
      <c r="D76" s="169" t="s">
        <v>315</v>
      </c>
      <c r="E76" s="170">
        <v>23296.54</v>
      </c>
      <c r="F76" s="171"/>
      <c r="G76" s="93">
        <f t="shared" si="260"/>
        <v>0</v>
      </c>
      <c r="H76" s="93">
        <f t="shared" si="261"/>
        <v>0</v>
      </c>
      <c r="I76" s="173"/>
      <c r="J76" s="173"/>
      <c r="K76" s="173"/>
      <c r="L76" s="173"/>
      <c r="M76" s="174">
        <f t="shared" ref="M76:O76" si="324">Y76+AB76+AE76+AH76+AK76+AN76+AQ76+AT76+AW76+AZ76+BC76+BF76</f>
        <v>0</v>
      </c>
      <c r="N76" s="174">
        <f t="shared" si="324"/>
        <v>0</v>
      </c>
      <c r="O76" s="174">
        <f t="shared" si="324"/>
        <v>0</v>
      </c>
      <c r="P76" s="81">
        <f t="shared" si="309"/>
        <v>0</v>
      </c>
      <c r="Q76" s="81">
        <f t="shared" ref="Q76:R76" si="325">IF(BJ76=0,SUM(Z76+AC76+AF76+AI76+AL76+AO76+AR76+AU76+AX76+BA76+BD76+BG76),BJ76)</f>
        <v>0</v>
      </c>
      <c r="R76" s="81">
        <f t="shared" si="325"/>
        <v>0</v>
      </c>
      <c r="S76" s="174">
        <f t="shared" ref="S76:T76" si="326">I76-M76</f>
        <v>0</v>
      </c>
      <c r="T76" s="174">
        <f t="shared" si="326"/>
        <v>0</v>
      </c>
      <c r="U76" s="174">
        <f t="shared" si="298"/>
        <v>0</v>
      </c>
      <c r="V76" s="175" t="e">
        <f t="shared" ref="V76:W76" si="327">M76/I76</f>
        <v>#DIV/0!</v>
      </c>
      <c r="W76" s="175" t="e">
        <f t="shared" si="327"/>
        <v>#DIV/0!</v>
      </c>
      <c r="X76" s="175" t="e">
        <f t="shared" si="23"/>
        <v>#DIV/0!</v>
      </c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9"/>
      <c r="BM76" s="180"/>
      <c r="BN76" s="180"/>
      <c r="BO76" s="180"/>
      <c r="BP76" s="180"/>
    </row>
    <row r="77" spans="1:68" ht="18.75" customHeight="1">
      <c r="A77" s="181"/>
      <c r="B77" s="181"/>
      <c r="C77" s="182"/>
      <c r="D77" s="183" t="s">
        <v>316</v>
      </c>
      <c r="E77" s="184">
        <v>23296.54</v>
      </c>
      <c r="F77" s="185"/>
      <c r="G77" s="186">
        <f t="shared" si="260"/>
        <v>0</v>
      </c>
      <c r="H77" s="187">
        <f t="shared" si="261"/>
        <v>0</v>
      </c>
      <c r="I77" s="185">
        <f t="shared" ref="I77:O77" si="328">SUM(I78:I79)</f>
        <v>0</v>
      </c>
      <c r="J77" s="185">
        <f t="shared" si="328"/>
        <v>0</v>
      </c>
      <c r="K77" s="185">
        <f t="shared" si="328"/>
        <v>0</v>
      </c>
      <c r="L77" s="185">
        <f t="shared" si="328"/>
        <v>0</v>
      </c>
      <c r="M77" s="185">
        <f t="shared" si="328"/>
        <v>0</v>
      </c>
      <c r="N77" s="185">
        <f t="shared" si="328"/>
        <v>0</v>
      </c>
      <c r="O77" s="185">
        <f t="shared" si="328"/>
        <v>0</v>
      </c>
      <c r="P77" s="80">
        <f t="shared" si="309"/>
        <v>0</v>
      </c>
      <c r="Q77" s="80">
        <f t="shared" ref="Q77:R77" si="329">IF(BJ77=0,SUM(Z77+AC77+AF77+AI77+AL77+AO77+AR77+AU77+AX77+BA77+BD77+BG77),BJ77)</f>
        <v>0</v>
      </c>
      <c r="R77" s="80">
        <f t="shared" si="329"/>
        <v>0</v>
      </c>
      <c r="S77" s="185">
        <f t="shared" ref="S77:U77" si="330">SUM(S78:S79)</f>
        <v>0</v>
      </c>
      <c r="T77" s="185">
        <f t="shared" si="330"/>
        <v>0</v>
      </c>
      <c r="U77" s="185">
        <f t="shared" si="330"/>
        <v>0</v>
      </c>
      <c r="V77" s="188" t="e">
        <f t="shared" ref="V77:W77" si="331">M77/I77</f>
        <v>#DIV/0!</v>
      </c>
      <c r="W77" s="188" t="e">
        <f t="shared" si="331"/>
        <v>#DIV/0!</v>
      </c>
      <c r="X77" s="188" t="e">
        <f t="shared" si="23"/>
        <v>#DIV/0!</v>
      </c>
      <c r="Y77" s="185">
        <f t="shared" ref="Y77:BK77" si="332">SUM(Y78:Y79)</f>
        <v>0</v>
      </c>
      <c r="Z77" s="185">
        <f t="shared" si="332"/>
        <v>0</v>
      </c>
      <c r="AA77" s="185">
        <f t="shared" si="332"/>
        <v>0</v>
      </c>
      <c r="AB77" s="185">
        <f t="shared" si="332"/>
        <v>0</v>
      </c>
      <c r="AC77" s="185">
        <f t="shared" si="332"/>
        <v>0</v>
      </c>
      <c r="AD77" s="185">
        <f t="shared" si="332"/>
        <v>0</v>
      </c>
      <c r="AE77" s="185">
        <f t="shared" si="332"/>
        <v>0</v>
      </c>
      <c r="AF77" s="185">
        <f t="shared" si="332"/>
        <v>0</v>
      </c>
      <c r="AG77" s="185">
        <f t="shared" si="332"/>
        <v>0</v>
      </c>
      <c r="AH77" s="185">
        <f t="shared" si="332"/>
        <v>0</v>
      </c>
      <c r="AI77" s="185">
        <f t="shared" si="332"/>
        <v>0</v>
      </c>
      <c r="AJ77" s="185">
        <f t="shared" si="332"/>
        <v>0</v>
      </c>
      <c r="AK77" s="185">
        <f t="shared" si="332"/>
        <v>0</v>
      </c>
      <c r="AL77" s="185">
        <f t="shared" si="332"/>
        <v>0</v>
      </c>
      <c r="AM77" s="185">
        <f t="shared" si="332"/>
        <v>0</v>
      </c>
      <c r="AN77" s="185">
        <f t="shared" si="332"/>
        <v>0</v>
      </c>
      <c r="AO77" s="185">
        <f t="shared" si="332"/>
        <v>0</v>
      </c>
      <c r="AP77" s="185">
        <f t="shared" si="332"/>
        <v>0</v>
      </c>
      <c r="AQ77" s="185">
        <f t="shared" si="332"/>
        <v>0</v>
      </c>
      <c r="AR77" s="185">
        <f t="shared" si="332"/>
        <v>0</v>
      </c>
      <c r="AS77" s="185">
        <f t="shared" si="332"/>
        <v>0</v>
      </c>
      <c r="AT77" s="185">
        <f t="shared" si="332"/>
        <v>0</v>
      </c>
      <c r="AU77" s="185">
        <f t="shared" si="332"/>
        <v>0</v>
      </c>
      <c r="AV77" s="185">
        <f t="shared" si="332"/>
        <v>0</v>
      </c>
      <c r="AW77" s="185">
        <f t="shared" si="332"/>
        <v>0</v>
      </c>
      <c r="AX77" s="185">
        <f t="shared" si="332"/>
        <v>0</v>
      </c>
      <c r="AY77" s="185">
        <f t="shared" si="332"/>
        <v>0</v>
      </c>
      <c r="AZ77" s="185">
        <f t="shared" si="332"/>
        <v>0</v>
      </c>
      <c r="BA77" s="185">
        <f t="shared" si="332"/>
        <v>0</v>
      </c>
      <c r="BB77" s="185">
        <f t="shared" si="332"/>
        <v>0</v>
      </c>
      <c r="BC77" s="185">
        <f t="shared" si="332"/>
        <v>0</v>
      </c>
      <c r="BD77" s="185">
        <f t="shared" si="332"/>
        <v>0</v>
      </c>
      <c r="BE77" s="185">
        <f t="shared" si="332"/>
        <v>0</v>
      </c>
      <c r="BF77" s="185">
        <f t="shared" si="332"/>
        <v>0</v>
      </c>
      <c r="BG77" s="185">
        <f t="shared" si="332"/>
        <v>0</v>
      </c>
      <c r="BH77" s="185">
        <f t="shared" si="332"/>
        <v>0</v>
      </c>
      <c r="BI77" s="185">
        <f t="shared" si="332"/>
        <v>0</v>
      </c>
      <c r="BJ77" s="185">
        <f t="shared" si="332"/>
        <v>0</v>
      </c>
      <c r="BK77" s="185">
        <f t="shared" si="332"/>
        <v>0</v>
      </c>
      <c r="BL77" s="156"/>
      <c r="BM77" s="157"/>
      <c r="BN77" s="157"/>
      <c r="BO77" s="157"/>
      <c r="BP77" s="157"/>
    </row>
    <row r="78" spans="1:68" ht="15.75" customHeight="1">
      <c r="A78" s="88"/>
      <c r="B78" s="88"/>
      <c r="C78" s="89" t="s">
        <v>271</v>
      </c>
      <c r="D78" s="90" t="s">
        <v>317</v>
      </c>
      <c r="E78" s="165"/>
      <c r="F78" s="165"/>
      <c r="G78" s="93" t="e">
        <f t="shared" si="260"/>
        <v>#DIV/0!</v>
      </c>
      <c r="H78" s="93" t="e">
        <f t="shared" si="261"/>
        <v>#DIV/0!</v>
      </c>
      <c r="I78" s="95"/>
      <c r="J78" s="189"/>
      <c r="K78" s="189"/>
      <c r="L78" s="189"/>
      <c r="M78" s="96">
        <f t="shared" ref="M78:O78" si="333">Y78+AB78+AE78+AH78+AK78+AN78+AQ78+AT78+AW78+AZ78+BC78+BF78</f>
        <v>0</v>
      </c>
      <c r="N78" s="96">
        <f t="shared" si="333"/>
        <v>0</v>
      </c>
      <c r="O78" s="96">
        <f t="shared" si="333"/>
        <v>0</v>
      </c>
      <c r="P78" s="81">
        <f t="shared" si="309"/>
        <v>0</v>
      </c>
      <c r="Q78" s="81">
        <f t="shared" ref="Q78:R78" si="334">IF(BJ78=0,SUM(Z78+AC78+AF78+AI78+AL78+AO78+AR78+AU78+AX78+BA78+BD78+BG78),BJ78)</f>
        <v>0</v>
      </c>
      <c r="R78" s="81">
        <f t="shared" si="334"/>
        <v>0</v>
      </c>
      <c r="S78" s="96">
        <f t="shared" ref="S78:T78" si="335">I78-M78</f>
        <v>0</v>
      </c>
      <c r="T78" s="96">
        <f t="shared" si="335"/>
        <v>0</v>
      </c>
      <c r="U78" s="96">
        <f t="shared" ref="U78:U79" si="336">L78-O78</f>
        <v>0</v>
      </c>
      <c r="V78" s="97" t="e">
        <f t="shared" ref="V78:W78" si="337">M78/I78</f>
        <v>#DIV/0!</v>
      </c>
      <c r="W78" s="97" t="e">
        <f t="shared" si="337"/>
        <v>#DIV/0!</v>
      </c>
      <c r="X78" s="97" t="e">
        <f t="shared" si="23"/>
        <v>#DIV/0!</v>
      </c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94">
        <v>0</v>
      </c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94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98"/>
      <c r="BM78" s="99"/>
      <c r="BN78" s="99"/>
      <c r="BO78" s="99"/>
      <c r="BP78" s="99"/>
    </row>
    <row r="79" spans="1:68" ht="15.75" customHeight="1">
      <c r="A79" s="88"/>
      <c r="B79" s="88"/>
      <c r="C79" s="89" t="s">
        <v>318</v>
      </c>
      <c r="D79" s="90" t="s">
        <v>319</v>
      </c>
      <c r="E79" s="165"/>
      <c r="F79" s="165"/>
      <c r="G79" s="93" t="e">
        <f t="shared" si="260"/>
        <v>#DIV/0!</v>
      </c>
      <c r="H79" s="93" t="e">
        <f t="shared" si="261"/>
        <v>#DIV/0!</v>
      </c>
      <c r="I79" s="95"/>
      <c r="J79" s="189"/>
      <c r="K79" s="189"/>
      <c r="L79" s="189"/>
      <c r="M79" s="96">
        <f t="shared" ref="M79:O79" si="338">Y79+AB79+AE79+AH79+AK79+AN79+AQ79+AT79+AW79+AZ79+BC79+BF79</f>
        <v>0</v>
      </c>
      <c r="N79" s="96">
        <f t="shared" si="338"/>
        <v>0</v>
      </c>
      <c r="O79" s="96">
        <f t="shared" si="338"/>
        <v>0</v>
      </c>
      <c r="P79" s="81">
        <f t="shared" si="309"/>
        <v>0</v>
      </c>
      <c r="Q79" s="81">
        <f t="shared" ref="Q79:R79" si="339">IF(BJ79=0,SUM(Z79+AC79+AF79+AI79+AL79+AO79+AR79+AU79+AX79+BA79+BD79+BG79),BJ79)</f>
        <v>0</v>
      </c>
      <c r="R79" s="81">
        <f t="shared" si="339"/>
        <v>0</v>
      </c>
      <c r="S79" s="96">
        <f t="shared" ref="S79:T79" si="340">I79-M79</f>
        <v>0</v>
      </c>
      <c r="T79" s="96">
        <f t="shared" si="340"/>
        <v>0</v>
      </c>
      <c r="U79" s="96">
        <f t="shared" si="336"/>
        <v>0</v>
      </c>
      <c r="V79" s="97" t="e">
        <f t="shared" ref="V79:W79" si="341">M79/I79</f>
        <v>#DIV/0!</v>
      </c>
      <c r="W79" s="97" t="e">
        <f t="shared" si="341"/>
        <v>#DIV/0!</v>
      </c>
      <c r="X79" s="97" t="e">
        <f t="shared" si="23"/>
        <v>#DIV/0!</v>
      </c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94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94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98"/>
      <c r="BM79" s="99"/>
      <c r="BN79" s="99"/>
      <c r="BO79" s="99"/>
      <c r="BP79" s="99"/>
    </row>
    <row r="80" spans="1:68" ht="15.75" customHeight="1">
      <c r="A80" s="150"/>
      <c r="B80" s="150"/>
      <c r="C80" s="190"/>
      <c r="D80" s="152" t="s">
        <v>320</v>
      </c>
      <c r="E80" s="153">
        <f t="shared" ref="E80:F80" si="342">SUM(E81:E83)</f>
        <v>13808</v>
      </c>
      <c r="F80" s="153">
        <f t="shared" si="342"/>
        <v>0</v>
      </c>
      <c r="G80" s="191">
        <f t="shared" si="260"/>
        <v>0.27578215527230593</v>
      </c>
      <c r="H80" s="191">
        <f t="shared" si="261"/>
        <v>0</v>
      </c>
      <c r="I80" s="153">
        <f t="shared" ref="I80:O80" si="343">SUM(I81:I83)</f>
        <v>3808</v>
      </c>
      <c r="J80" s="153">
        <f t="shared" si="343"/>
        <v>0</v>
      </c>
      <c r="K80" s="153">
        <f t="shared" si="343"/>
        <v>0</v>
      </c>
      <c r="L80" s="153">
        <f t="shared" si="343"/>
        <v>0</v>
      </c>
      <c r="M80" s="153">
        <f t="shared" si="343"/>
        <v>0</v>
      </c>
      <c r="N80" s="153">
        <f t="shared" si="343"/>
        <v>0</v>
      </c>
      <c r="O80" s="153">
        <f t="shared" si="343"/>
        <v>0</v>
      </c>
      <c r="P80" s="80">
        <f t="shared" si="309"/>
        <v>0</v>
      </c>
      <c r="Q80" s="80">
        <f t="shared" ref="Q80:R80" si="344">IF(BJ80=0,SUM(Z80+AC80+AF80+AI80+AL80+AO80+AR80+AU80+AX80+BA80+BD80+BG80),BJ80)</f>
        <v>0</v>
      </c>
      <c r="R80" s="80">
        <f t="shared" si="344"/>
        <v>0</v>
      </c>
      <c r="S80" s="153">
        <f t="shared" ref="S80:U80" si="345">SUM(S81:S83)</f>
        <v>3808</v>
      </c>
      <c r="T80" s="153">
        <f t="shared" si="345"/>
        <v>0</v>
      </c>
      <c r="U80" s="153">
        <f t="shared" si="345"/>
        <v>0</v>
      </c>
      <c r="V80" s="192">
        <f t="shared" ref="V80:W80" si="346">M80/I80</f>
        <v>0</v>
      </c>
      <c r="W80" s="192" t="e">
        <f t="shared" si="346"/>
        <v>#DIV/0!</v>
      </c>
      <c r="X80" s="192" t="e">
        <f t="shared" si="23"/>
        <v>#DIV/0!</v>
      </c>
      <c r="Y80" s="153">
        <f t="shared" ref="Y80:BK80" si="347">SUM(Y81:Y83)</f>
        <v>0</v>
      </c>
      <c r="Z80" s="153">
        <f t="shared" si="347"/>
        <v>0</v>
      </c>
      <c r="AA80" s="153">
        <f t="shared" si="347"/>
        <v>0</v>
      </c>
      <c r="AB80" s="153">
        <f t="shared" si="347"/>
        <v>0</v>
      </c>
      <c r="AC80" s="153">
        <f t="shared" si="347"/>
        <v>0</v>
      </c>
      <c r="AD80" s="153">
        <f t="shared" si="347"/>
        <v>0</v>
      </c>
      <c r="AE80" s="153">
        <f t="shared" si="347"/>
        <v>0</v>
      </c>
      <c r="AF80" s="153">
        <f t="shared" si="347"/>
        <v>0</v>
      </c>
      <c r="AG80" s="153">
        <f t="shared" si="347"/>
        <v>0</v>
      </c>
      <c r="AH80" s="153">
        <f t="shared" si="347"/>
        <v>0</v>
      </c>
      <c r="AI80" s="153">
        <f t="shared" si="347"/>
        <v>0</v>
      </c>
      <c r="AJ80" s="153">
        <f t="shared" si="347"/>
        <v>0</v>
      </c>
      <c r="AK80" s="153">
        <f t="shared" si="347"/>
        <v>0</v>
      </c>
      <c r="AL80" s="153">
        <f t="shared" si="347"/>
        <v>0</v>
      </c>
      <c r="AM80" s="153">
        <f t="shared" si="347"/>
        <v>0</v>
      </c>
      <c r="AN80" s="153">
        <f t="shared" si="347"/>
        <v>0</v>
      </c>
      <c r="AO80" s="153">
        <f t="shared" si="347"/>
        <v>0</v>
      </c>
      <c r="AP80" s="153">
        <f t="shared" si="347"/>
        <v>0</v>
      </c>
      <c r="AQ80" s="153">
        <f t="shared" si="347"/>
        <v>0</v>
      </c>
      <c r="AR80" s="153">
        <f t="shared" si="347"/>
        <v>0</v>
      </c>
      <c r="AS80" s="153">
        <f t="shared" si="347"/>
        <v>0</v>
      </c>
      <c r="AT80" s="153">
        <f t="shared" si="347"/>
        <v>0</v>
      </c>
      <c r="AU80" s="153">
        <f t="shared" si="347"/>
        <v>0</v>
      </c>
      <c r="AV80" s="153">
        <f t="shared" si="347"/>
        <v>0</v>
      </c>
      <c r="AW80" s="153">
        <f t="shared" si="347"/>
        <v>0</v>
      </c>
      <c r="AX80" s="153">
        <f t="shared" si="347"/>
        <v>0</v>
      </c>
      <c r="AY80" s="153">
        <f t="shared" si="347"/>
        <v>0</v>
      </c>
      <c r="AZ80" s="153">
        <f t="shared" si="347"/>
        <v>0</v>
      </c>
      <c r="BA80" s="153">
        <f t="shared" si="347"/>
        <v>0</v>
      </c>
      <c r="BB80" s="153">
        <f t="shared" si="347"/>
        <v>0</v>
      </c>
      <c r="BC80" s="153">
        <f t="shared" si="347"/>
        <v>0</v>
      </c>
      <c r="BD80" s="153">
        <f t="shared" si="347"/>
        <v>0</v>
      </c>
      <c r="BE80" s="153">
        <f t="shared" si="347"/>
        <v>0</v>
      </c>
      <c r="BF80" s="153">
        <f t="shared" si="347"/>
        <v>0</v>
      </c>
      <c r="BG80" s="153">
        <f t="shared" si="347"/>
        <v>0</v>
      </c>
      <c r="BH80" s="153">
        <f t="shared" si="347"/>
        <v>0</v>
      </c>
      <c r="BI80" s="153">
        <f t="shared" si="347"/>
        <v>0</v>
      </c>
      <c r="BJ80" s="153">
        <f t="shared" si="347"/>
        <v>0</v>
      </c>
      <c r="BK80" s="153">
        <f t="shared" si="347"/>
        <v>0</v>
      </c>
      <c r="BL80" s="156"/>
      <c r="BM80" s="157"/>
      <c r="BN80" s="157"/>
      <c r="BO80" s="157"/>
      <c r="BP80" s="157"/>
    </row>
    <row r="81" spans="1:68" ht="15.75" customHeight="1">
      <c r="A81" s="88" t="s">
        <v>514</v>
      </c>
      <c r="B81" s="110"/>
      <c r="C81" s="89" t="s">
        <v>200</v>
      </c>
      <c r="D81" s="90" t="s">
        <v>201</v>
      </c>
      <c r="E81" s="165">
        <v>3808</v>
      </c>
      <c r="F81" s="165"/>
      <c r="G81" s="93" t="e">
        <f>I81/F81</f>
        <v>#DIV/0!</v>
      </c>
      <c r="H81" s="93" t="e">
        <f>M81/F81</f>
        <v>#DIV/0!</v>
      </c>
      <c r="I81" s="95">
        <v>3808</v>
      </c>
      <c r="J81" s="95"/>
      <c r="K81" s="95"/>
      <c r="L81" s="94"/>
      <c r="M81" s="96">
        <f t="shared" ref="M81:O81" si="348">Y81+AB81+AE81+AH81+AK81+AN81+AQ81+AT81+AW81+AZ81+BC81+BF81</f>
        <v>0</v>
      </c>
      <c r="N81" s="96">
        <f t="shared" si="348"/>
        <v>0</v>
      </c>
      <c r="O81" s="96">
        <f t="shared" si="348"/>
        <v>0</v>
      </c>
      <c r="P81" s="81">
        <f t="shared" si="309"/>
        <v>0</v>
      </c>
      <c r="Q81" s="81">
        <f t="shared" ref="Q81:R81" si="349">IF(BJ81=0,SUM(Z81+AC81+AF81+AI81+AL81+AO81+AR81+AU81+AX81+BA81+BD81+BG81),BJ81)</f>
        <v>0</v>
      </c>
      <c r="R81" s="81">
        <f t="shared" si="349"/>
        <v>0</v>
      </c>
      <c r="S81" s="96">
        <f t="shared" ref="S81:T81" si="350">I81-M81</f>
        <v>3808</v>
      </c>
      <c r="T81" s="96">
        <f t="shared" si="350"/>
        <v>0</v>
      </c>
      <c r="U81" s="96">
        <f t="shared" ref="U81:U83" si="351">L81-O81</f>
        <v>0</v>
      </c>
      <c r="V81" s="97">
        <f t="shared" ref="V81:W81" si="352">M81/I81</f>
        <v>0</v>
      </c>
      <c r="W81" s="97" t="e">
        <f t="shared" si="352"/>
        <v>#DIV/0!</v>
      </c>
      <c r="X81" s="97" t="e">
        <f t="shared" si="23"/>
        <v>#DIV/0!</v>
      </c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8"/>
      <c r="BM81" s="99"/>
      <c r="BN81" s="99"/>
      <c r="BO81" s="99"/>
      <c r="BP81" s="99"/>
    </row>
    <row r="82" spans="1:68" ht="15.75" customHeight="1">
      <c r="A82" s="88"/>
      <c r="B82" s="88"/>
      <c r="C82" s="89" t="s">
        <v>213</v>
      </c>
      <c r="D82" s="90" t="s">
        <v>74</v>
      </c>
      <c r="E82" s="165"/>
      <c r="F82" s="165"/>
      <c r="G82" s="93" t="e">
        <f t="shared" ref="G82:G89" si="353">I82/E82</f>
        <v>#DIV/0!</v>
      </c>
      <c r="H82" s="93" t="e">
        <f t="shared" ref="H82:H89" si="354">M82/E82</f>
        <v>#DIV/0!</v>
      </c>
      <c r="I82" s="95"/>
      <c r="J82" s="95"/>
      <c r="K82" s="95"/>
      <c r="L82" s="94"/>
      <c r="M82" s="96">
        <f t="shared" ref="M82:O82" si="355">Y82+AB82+AE82+AH82+AK82+AN82+AQ82+AT82+AW82+AZ82+BC82+BF82</f>
        <v>0</v>
      </c>
      <c r="N82" s="96">
        <f t="shared" si="355"/>
        <v>0</v>
      </c>
      <c r="O82" s="96">
        <f t="shared" si="355"/>
        <v>0</v>
      </c>
      <c r="P82" s="81">
        <f t="shared" si="309"/>
        <v>0</v>
      </c>
      <c r="Q82" s="81">
        <f t="shared" ref="Q82:R82" si="356">IF(BJ82=0,SUM(Z82+AC82+AF82+AI82+AL82+AO82+AR82+AU82+AX82+BA82+BD82+BG82),BJ82)</f>
        <v>0</v>
      </c>
      <c r="R82" s="81">
        <f t="shared" si="356"/>
        <v>0</v>
      </c>
      <c r="S82" s="96">
        <f t="shared" ref="S82:T82" si="357">I82-M82</f>
        <v>0</v>
      </c>
      <c r="T82" s="96">
        <f t="shared" si="357"/>
        <v>0</v>
      </c>
      <c r="U82" s="96">
        <f t="shared" si="351"/>
        <v>0</v>
      </c>
      <c r="V82" s="97" t="e">
        <f t="shared" ref="V82:W82" si="358">M82/I82</f>
        <v>#DIV/0!</v>
      </c>
      <c r="W82" s="97" t="e">
        <f t="shared" si="358"/>
        <v>#DIV/0!</v>
      </c>
      <c r="X82" s="97" t="e">
        <f t="shared" si="23"/>
        <v>#DIV/0!</v>
      </c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8"/>
      <c r="BM82" s="99"/>
      <c r="BN82" s="99"/>
      <c r="BO82" s="99"/>
      <c r="BP82" s="99"/>
    </row>
    <row r="83" spans="1:68" ht="15.75" customHeight="1">
      <c r="A83" s="88"/>
      <c r="B83" s="88"/>
      <c r="C83" s="89" t="s">
        <v>318</v>
      </c>
      <c r="D83" s="90" t="s">
        <v>321</v>
      </c>
      <c r="E83" s="193">
        <v>10000</v>
      </c>
      <c r="F83" s="194"/>
      <c r="G83" s="93">
        <f t="shared" si="353"/>
        <v>0</v>
      </c>
      <c r="H83" s="93">
        <f t="shared" si="354"/>
        <v>0</v>
      </c>
      <c r="I83" s="141"/>
      <c r="J83" s="95"/>
      <c r="K83" s="95"/>
      <c r="L83" s="94"/>
      <c r="M83" s="96">
        <f t="shared" ref="M83:O83" si="359">Y83+AB83+AE83+AH83+AK83+AN83+AQ83+AT83+AW83+AZ83+BC83+BF83</f>
        <v>0</v>
      </c>
      <c r="N83" s="96">
        <f t="shared" si="359"/>
        <v>0</v>
      </c>
      <c r="O83" s="96">
        <f t="shared" si="359"/>
        <v>0</v>
      </c>
      <c r="P83" s="81">
        <f t="shared" si="309"/>
        <v>0</v>
      </c>
      <c r="Q83" s="81">
        <f t="shared" ref="Q83:R83" si="360">IF(BJ83=0,SUM(Z83+AC83+AF83+AI83+AL83+AO83+AR83+AU83+AX83+BA83+BD83+BG83),BJ83)</f>
        <v>0</v>
      </c>
      <c r="R83" s="81">
        <f t="shared" si="360"/>
        <v>0</v>
      </c>
      <c r="S83" s="96">
        <f t="shared" ref="S83:T83" si="361">I83-M83</f>
        <v>0</v>
      </c>
      <c r="T83" s="96">
        <f t="shared" si="361"/>
        <v>0</v>
      </c>
      <c r="U83" s="96">
        <f t="shared" si="351"/>
        <v>0</v>
      </c>
      <c r="V83" s="97" t="e">
        <f t="shared" ref="V83:W83" si="362">M83/I83</f>
        <v>#DIV/0!</v>
      </c>
      <c r="W83" s="97" t="e">
        <f t="shared" si="362"/>
        <v>#DIV/0!</v>
      </c>
      <c r="X83" s="97" t="e">
        <f t="shared" si="23"/>
        <v>#DIV/0!</v>
      </c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102">
        <v>0</v>
      </c>
      <c r="BA83" s="95"/>
      <c r="BB83" s="95"/>
      <c r="BC83" s="95"/>
      <c r="BD83" s="95"/>
      <c r="BE83" s="95"/>
      <c r="BF83" s="102">
        <v>0</v>
      </c>
      <c r="BG83" s="95"/>
      <c r="BH83" s="95"/>
      <c r="BI83" s="95"/>
      <c r="BJ83" s="95"/>
      <c r="BK83" s="95"/>
      <c r="BL83" s="98"/>
      <c r="BM83" s="99"/>
      <c r="BN83" s="99"/>
      <c r="BO83" s="99"/>
      <c r="BP83" s="99"/>
    </row>
    <row r="84" spans="1:68" ht="15.75" customHeight="1">
      <c r="A84" s="150"/>
      <c r="B84" s="150"/>
      <c r="C84" s="190"/>
      <c r="D84" s="152" t="s">
        <v>322</v>
      </c>
      <c r="E84" s="153">
        <f>SUM(E85:E88)</f>
        <v>32329.200000000001</v>
      </c>
      <c r="F84" s="153">
        <f>SUM(F85:F87)</f>
        <v>0</v>
      </c>
      <c r="G84" s="191">
        <f t="shared" si="353"/>
        <v>0</v>
      </c>
      <c r="H84" s="191">
        <f t="shared" si="354"/>
        <v>0</v>
      </c>
      <c r="I84" s="153">
        <f t="shared" ref="I84:K84" si="363">SUM(I85:I88)</f>
        <v>0</v>
      </c>
      <c r="J84" s="153">
        <f t="shared" si="363"/>
        <v>73937.67</v>
      </c>
      <c r="K84" s="153">
        <f t="shared" si="363"/>
        <v>0</v>
      </c>
      <c r="L84" s="153">
        <f t="shared" ref="L84:O84" si="364">SUM(L85:L87)</f>
        <v>0</v>
      </c>
      <c r="M84" s="153">
        <f t="shared" si="364"/>
        <v>0</v>
      </c>
      <c r="N84" s="153">
        <f t="shared" si="364"/>
        <v>13993.4</v>
      </c>
      <c r="O84" s="153">
        <f t="shared" si="364"/>
        <v>0</v>
      </c>
      <c r="P84" s="80">
        <f t="shared" si="309"/>
        <v>0</v>
      </c>
      <c r="Q84" s="80">
        <f t="shared" ref="Q84:R84" si="365">IF(BJ84=0,SUM(Z84+AC84+AF84+AI84+AL84+AO84+AR84+AU84+AX84+BA84+BD84+BG84),BJ84)</f>
        <v>13993.4</v>
      </c>
      <c r="R84" s="80">
        <f t="shared" si="365"/>
        <v>0</v>
      </c>
      <c r="S84" s="153">
        <f t="shared" ref="S84:T84" si="366">SUM(S85:S88)</f>
        <v>0</v>
      </c>
      <c r="T84" s="153">
        <f t="shared" si="366"/>
        <v>59944.27</v>
      </c>
      <c r="U84" s="153">
        <f>SUM(U85:U87)</f>
        <v>0</v>
      </c>
      <c r="V84" s="192" t="e">
        <f t="shared" ref="V84:W84" si="367">M84/I84</f>
        <v>#DIV/0!</v>
      </c>
      <c r="W84" s="192">
        <f t="shared" si="367"/>
        <v>0.18925941269179838</v>
      </c>
      <c r="X84" s="192" t="e">
        <f t="shared" si="23"/>
        <v>#DIV/0!</v>
      </c>
      <c r="Y84" s="153">
        <f t="shared" ref="Y84:BK84" si="368">SUM(Y85:Y87)</f>
        <v>0</v>
      </c>
      <c r="Z84" s="153">
        <f t="shared" si="368"/>
        <v>4271.3999999999996</v>
      </c>
      <c r="AA84" s="153">
        <f t="shared" si="368"/>
        <v>0</v>
      </c>
      <c r="AB84" s="153">
        <f t="shared" si="368"/>
        <v>0</v>
      </c>
      <c r="AC84" s="153">
        <f t="shared" si="368"/>
        <v>6630</v>
      </c>
      <c r="AD84" s="153">
        <f t="shared" si="368"/>
        <v>0</v>
      </c>
      <c r="AE84" s="153">
        <f t="shared" si="368"/>
        <v>0</v>
      </c>
      <c r="AF84" s="153">
        <f t="shared" si="368"/>
        <v>3092</v>
      </c>
      <c r="AG84" s="153">
        <f t="shared" si="368"/>
        <v>0</v>
      </c>
      <c r="AH84" s="153">
        <f t="shared" si="368"/>
        <v>0</v>
      </c>
      <c r="AI84" s="153">
        <f t="shared" si="368"/>
        <v>0</v>
      </c>
      <c r="AJ84" s="153">
        <f t="shared" si="368"/>
        <v>0</v>
      </c>
      <c r="AK84" s="153">
        <f t="shared" si="368"/>
        <v>0</v>
      </c>
      <c r="AL84" s="153">
        <f t="shared" si="368"/>
        <v>0</v>
      </c>
      <c r="AM84" s="153">
        <f t="shared" si="368"/>
        <v>0</v>
      </c>
      <c r="AN84" s="153">
        <f t="shared" si="368"/>
        <v>0</v>
      </c>
      <c r="AO84" s="153">
        <f t="shared" si="368"/>
        <v>0</v>
      </c>
      <c r="AP84" s="153">
        <f t="shared" si="368"/>
        <v>0</v>
      </c>
      <c r="AQ84" s="153">
        <f t="shared" si="368"/>
        <v>0</v>
      </c>
      <c r="AR84" s="153">
        <f t="shared" si="368"/>
        <v>0</v>
      </c>
      <c r="AS84" s="153">
        <f t="shared" si="368"/>
        <v>0</v>
      </c>
      <c r="AT84" s="153">
        <f t="shared" si="368"/>
        <v>0</v>
      </c>
      <c r="AU84" s="153">
        <f t="shared" si="368"/>
        <v>0</v>
      </c>
      <c r="AV84" s="153">
        <f t="shared" si="368"/>
        <v>0</v>
      </c>
      <c r="AW84" s="153">
        <f t="shared" si="368"/>
        <v>0</v>
      </c>
      <c r="AX84" s="153">
        <f t="shared" si="368"/>
        <v>0</v>
      </c>
      <c r="AY84" s="153">
        <f t="shared" si="368"/>
        <v>0</v>
      </c>
      <c r="AZ84" s="153">
        <f t="shared" si="368"/>
        <v>0</v>
      </c>
      <c r="BA84" s="153">
        <f t="shared" si="368"/>
        <v>0</v>
      </c>
      <c r="BB84" s="153">
        <f t="shared" si="368"/>
        <v>0</v>
      </c>
      <c r="BC84" s="153">
        <f t="shared" si="368"/>
        <v>0</v>
      </c>
      <c r="BD84" s="153">
        <f t="shared" si="368"/>
        <v>0</v>
      </c>
      <c r="BE84" s="153">
        <f t="shared" si="368"/>
        <v>0</v>
      </c>
      <c r="BF84" s="153">
        <f t="shared" si="368"/>
        <v>0</v>
      </c>
      <c r="BG84" s="153">
        <f t="shared" si="368"/>
        <v>0</v>
      </c>
      <c r="BH84" s="153">
        <f t="shared" si="368"/>
        <v>0</v>
      </c>
      <c r="BI84" s="153">
        <f t="shared" si="368"/>
        <v>0</v>
      </c>
      <c r="BJ84" s="153">
        <f t="shared" si="368"/>
        <v>0</v>
      </c>
      <c r="BK84" s="153">
        <f t="shared" si="368"/>
        <v>0</v>
      </c>
      <c r="BL84" s="156"/>
      <c r="BM84" s="157"/>
      <c r="BN84" s="157"/>
      <c r="BO84" s="157"/>
      <c r="BP84" s="157"/>
    </row>
    <row r="85" spans="1:68" ht="15.75" customHeight="1">
      <c r="A85" s="110"/>
      <c r="B85" s="110"/>
      <c r="C85" s="100" t="s">
        <v>318</v>
      </c>
      <c r="D85" s="90" t="s">
        <v>133</v>
      </c>
      <c r="E85" s="91">
        <v>10925.2</v>
      </c>
      <c r="F85" s="165"/>
      <c r="G85" s="93">
        <f t="shared" si="353"/>
        <v>0</v>
      </c>
      <c r="H85" s="93">
        <f t="shared" si="354"/>
        <v>0</v>
      </c>
      <c r="I85" s="141"/>
      <c r="J85" s="95"/>
      <c r="K85" s="95"/>
      <c r="L85" s="94"/>
      <c r="M85" s="96">
        <f t="shared" ref="M85:O85" si="369">Y85+AB85+AE85+AH85+AK85+AN85+AQ85+AT85+AW85+AZ85+BC85+BF85</f>
        <v>0</v>
      </c>
      <c r="N85" s="96">
        <f t="shared" si="369"/>
        <v>0</v>
      </c>
      <c r="O85" s="96">
        <f t="shared" si="369"/>
        <v>0</v>
      </c>
      <c r="P85" s="81">
        <f t="shared" si="309"/>
        <v>0</v>
      </c>
      <c r="Q85" s="81">
        <f t="shared" ref="Q85:R85" si="370">IF(BJ85=0,SUM(Z85+AC85+AF85+AI85+AL85+AO85+AR85+AU85+AX85+BA85+BD85+BG85),BJ85)</f>
        <v>0</v>
      </c>
      <c r="R85" s="81">
        <f t="shared" si="370"/>
        <v>0</v>
      </c>
      <c r="S85" s="96">
        <f t="shared" ref="S85:T85" si="371">I85-M85</f>
        <v>0</v>
      </c>
      <c r="T85" s="96">
        <f t="shared" si="371"/>
        <v>0</v>
      </c>
      <c r="U85" s="96">
        <f t="shared" ref="U85:U88" si="372">L85-O85</f>
        <v>0</v>
      </c>
      <c r="V85" s="97" t="e">
        <f t="shared" ref="V85:W85" si="373">M85/I85</f>
        <v>#DIV/0!</v>
      </c>
      <c r="W85" s="97" t="e">
        <f t="shared" si="373"/>
        <v>#DIV/0!</v>
      </c>
      <c r="X85" s="97" t="e">
        <f t="shared" si="23"/>
        <v>#DIV/0!</v>
      </c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8"/>
      <c r="BM85" s="99"/>
      <c r="BN85" s="99"/>
      <c r="BO85" s="99"/>
      <c r="BP85" s="99"/>
    </row>
    <row r="86" spans="1:68" ht="15.75" customHeight="1">
      <c r="A86" s="88"/>
      <c r="B86" s="88"/>
      <c r="C86" s="100" t="s">
        <v>323</v>
      </c>
      <c r="D86" s="90" t="s">
        <v>134</v>
      </c>
      <c r="E86" s="91">
        <v>3000</v>
      </c>
      <c r="F86" s="146"/>
      <c r="G86" s="93">
        <f t="shared" si="353"/>
        <v>0</v>
      </c>
      <c r="H86" s="93">
        <f t="shared" si="354"/>
        <v>0</v>
      </c>
      <c r="I86" s="94"/>
      <c r="J86" s="118"/>
      <c r="K86" s="118"/>
      <c r="L86" s="94"/>
      <c r="M86" s="96">
        <f t="shared" ref="M86:O86" si="374">Y86+AB86+AE86+AH86+AK86+AN86+AQ86+AT86+AW86+AZ86+BC86+BF86</f>
        <v>0</v>
      </c>
      <c r="N86" s="96">
        <f t="shared" si="374"/>
        <v>0</v>
      </c>
      <c r="O86" s="96">
        <f t="shared" si="374"/>
        <v>0</v>
      </c>
      <c r="P86" s="81">
        <f t="shared" si="309"/>
        <v>0</v>
      </c>
      <c r="Q86" s="81">
        <f t="shared" ref="Q86:R86" si="375">IF(BJ86=0,SUM(Z86+AC86+AF86+AI86+AL86+AO86+AR86+AU86+AX86+BA86+BD86+BG86),BJ86)</f>
        <v>0</v>
      </c>
      <c r="R86" s="81">
        <f t="shared" si="375"/>
        <v>0</v>
      </c>
      <c r="S86" s="96">
        <f t="shared" ref="S86:T86" si="376">I86-M86</f>
        <v>0</v>
      </c>
      <c r="T86" s="96">
        <f t="shared" si="376"/>
        <v>0</v>
      </c>
      <c r="U86" s="96">
        <f t="shared" si="372"/>
        <v>0</v>
      </c>
      <c r="V86" s="97" t="e">
        <f t="shared" ref="V86:W86" si="377">M86/I86</f>
        <v>#DIV/0!</v>
      </c>
      <c r="W86" s="97" t="e">
        <f t="shared" si="377"/>
        <v>#DIV/0!</v>
      </c>
      <c r="X86" s="97" t="e">
        <f t="shared" si="23"/>
        <v>#DIV/0!</v>
      </c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102">
        <v>0</v>
      </c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8"/>
      <c r="BM86" s="99"/>
      <c r="BN86" s="99"/>
      <c r="BO86" s="99"/>
      <c r="BP86" s="99"/>
    </row>
    <row r="87" spans="1:68" ht="15.75" customHeight="1">
      <c r="A87" s="88"/>
      <c r="B87" s="135" t="s">
        <v>324</v>
      </c>
      <c r="C87" s="100" t="s">
        <v>325</v>
      </c>
      <c r="D87" s="143" t="s">
        <v>135</v>
      </c>
      <c r="E87" s="91">
        <v>10000</v>
      </c>
      <c r="F87" s="146"/>
      <c r="G87" s="93">
        <f t="shared" si="353"/>
        <v>0</v>
      </c>
      <c r="H87" s="93">
        <f t="shared" si="354"/>
        <v>0</v>
      </c>
      <c r="I87" s="95"/>
      <c r="J87" s="116">
        <v>73937.67</v>
      </c>
      <c r="K87" s="116"/>
      <c r="L87" s="94"/>
      <c r="M87" s="96">
        <f t="shared" ref="M87:O87" si="378">Y87+AB87+AE87+AH87+AK87+AN87+AQ87+AT87+AW87+AZ87+BC87+BF87</f>
        <v>0</v>
      </c>
      <c r="N87" s="96">
        <f t="shared" si="378"/>
        <v>13993.4</v>
      </c>
      <c r="O87" s="96">
        <f t="shared" si="378"/>
        <v>0</v>
      </c>
      <c r="P87" s="81">
        <f t="shared" si="309"/>
        <v>0</v>
      </c>
      <c r="Q87" s="81">
        <f t="shared" ref="Q87:R87" si="379">IF(BJ87=0,SUM(Z87+AC87+AF87+AI87+AL87+AO87+AR87+AU87+AX87+BA87+BD87+BG87),BJ87)</f>
        <v>13993.4</v>
      </c>
      <c r="R87" s="81">
        <f t="shared" si="379"/>
        <v>0</v>
      </c>
      <c r="S87" s="96">
        <f t="shared" ref="S87:T87" si="380">I87-M87</f>
        <v>0</v>
      </c>
      <c r="T87" s="96">
        <f t="shared" si="380"/>
        <v>59944.27</v>
      </c>
      <c r="U87" s="96">
        <f t="shared" si="372"/>
        <v>0</v>
      </c>
      <c r="V87" s="97" t="e">
        <f t="shared" ref="V87:W87" si="381">M87/I87</f>
        <v>#DIV/0!</v>
      </c>
      <c r="W87" s="97">
        <f t="shared" si="381"/>
        <v>0.18925941269179838</v>
      </c>
      <c r="X87" s="97" t="e">
        <f t="shared" si="23"/>
        <v>#DIV/0!</v>
      </c>
      <c r="Y87" s="95"/>
      <c r="Z87" s="95">
        <f>363.4+2000+900+1008</f>
        <v>4271.3999999999996</v>
      </c>
      <c r="AA87" s="95"/>
      <c r="AB87" s="95"/>
      <c r="AC87" s="102">
        <f>490+210+2000+3930</f>
        <v>6630</v>
      </c>
      <c r="AD87" s="95"/>
      <c r="AE87" s="95"/>
      <c r="AF87" s="102">
        <f>500+2592</f>
        <v>3092</v>
      </c>
      <c r="AG87" s="95"/>
      <c r="AH87" s="95"/>
      <c r="AI87" s="102">
        <v>0</v>
      </c>
      <c r="AJ87" s="95"/>
      <c r="AK87" s="95"/>
      <c r="AL87" s="95"/>
      <c r="AM87" s="95"/>
      <c r="AN87" s="102">
        <v>0</v>
      </c>
      <c r="AO87" s="102">
        <v>0</v>
      </c>
      <c r="AP87" s="95"/>
      <c r="AQ87" s="102">
        <v>0</v>
      </c>
      <c r="AR87" s="95"/>
      <c r="AS87" s="95"/>
      <c r="AT87" s="95"/>
      <c r="AU87" s="95"/>
      <c r="AV87" s="95"/>
      <c r="AW87" s="102">
        <v>0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8"/>
      <c r="BM87" s="99"/>
      <c r="BN87" s="99"/>
      <c r="BO87" s="99"/>
      <c r="BP87" s="99"/>
    </row>
    <row r="88" spans="1:68" ht="15.75" customHeight="1">
      <c r="A88" s="135"/>
      <c r="B88" s="135"/>
      <c r="C88" s="100" t="s">
        <v>218</v>
      </c>
      <c r="D88" s="90" t="s">
        <v>326</v>
      </c>
      <c r="E88" s="91">
        <v>8404</v>
      </c>
      <c r="F88" s="146"/>
      <c r="G88" s="93">
        <f t="shared" si="353"/>
        <v>0</v>
      </c>
      <c r="H88" s="93">
        <f t="shared" si="354"/>
        <v>0</v>
      </c>
      <c r="I88" s="125"/>
      <c r="J88" s="125"/>
      <c r="K88" s="116"/>
      <c r="L88" s="94"/>
      <c r="M88" s="195">
        <f t="shared" ref="M88:N88" si="382">Y88+AE88+AH88+AK88+AN88+AQ88+AT88+AW88+AZ88+BC88+BF88</f>
        <v>0</v>
      </c>
      <c r="N88" s="96">
        <f t="shared" si="382"/>
        <v>0</v>
      </c>
      <c r="O88" s="96">
        <f>AA88+AD88+AG88+AJ88+AM88+AP88+AS88+AV88+AY88+BB88+BE88+BH88</f>
        <v>0</v>
      </c>
      <c r="P88" s="81">
        <f t="shared" ref="P88:Q88" si="383">IF(BI88=0,SUM(Y88+AE88+AH88+AK88+AN88+AQ88+AT88+AW88+AZ88+BC88+BF88),BI88)</f>
        <v>0</v>
      </c>
      <c r="Q88" s="81">
        <f t="shared" si="383"/>
        <v>0</v>
      </c>
      <c r="R88" s="81">
        <f>IF(BK88=0,SUM(AA88+AD88+AG88+AJ88+AM88+AP88+AS88+AV88+AY88+BB88+BE88+BH88),BK88)</f>
        <v>0</v>
      </c>
      <c r="S88" s="96">
        <f t="shared" ref="S88:T88" si="384">I88-M88</f>
        <v>0</v>
      </c>
      <c r="T88" s="96">
        <f t="shared" si="384"/>
        <v>0</v>
      </c>
      <c r="U88" s="96">
        <f t="shared" si="372"/>
        <v>0</v>
      </c>
      <c r="V88" s="97" t="e">
        <f t="shared" ref="V88:W88" si="385">M88/I39</f>
        <v>#DIV/0!</v>
      </c>
      <c r="W88" s="97">
        <f t="shared" si="385"/>
        <v>0</v>
      </c>
      <c r="X88" s="97" t="e">
        <f t="shared" si="23"/>
        <v>#DIV/0!</v>
      </c>
      <c r="Y88" s="95"/>
      <c r="Z88" s="95"/>
      <c r="AA88" s="95"/>
      <c r="AB88" s="125"/>
      <c r="AC88" s="12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8"/>
      <c r="BM88" s="99"/>
      <c r="BN88" s="99"/>
      <c r="BO88" s="99"/>
      <c r="BP88" s="99"/>
    </row>
    <row r="89" spans="1:68" ht="15.75" customHeight="1">
      <c r="A89" s="150"/>
      <c r="B89" s="150"/>
      <c r="C89" s="190"/>
      <c r="D89" s="152" t="s">
        <v>327</v>
      </c>
      <c r="E89" s="153">
        <f t="shared" ref="E89:F89" si="386">SUM(E90:E95)</f>
        <v>69491.34</v>
      </c>
      <c r="F89" s="153">
        <f t="shared" si="386"/>
        <v>21041.95</v>
      </c>
      <c r="G89" s="191">
        <f t="shared" si="353"/>
        <v>8.1017289348572063E-3</v>
      </c>
      <c r="H89" s="191">
        <f t="shared" si="354"/>
        <v>0</v>
      </c>
      <c r="I89" s="153">
        <f t="shared" ref="I89:O89" si="387">SUM(I91:I95)</f>
        <v>563</v>
      </c>
      <c r="J89" s="153">
        <f t="shared" si="387"/>
        <v>0</v>
      </c>
      <c r="K89" s="153">
        <f t="shared" si="387"/>
        <v>0</v>
      </c>
      <c r="L89" s="153">
        <f t="shared" si="387"/>
        <v>0</v>
      </c>
      <c r="M89" s="153">
        <f t="shared" si="387"/>
        <v>0</v>
      </c>
      <c r="N89" s="153">
        <f t="shared" si="387"/>
        <v>0</v>
      </c>
      <c r="O89" s="153">
        <f t="shared" si="387"/>
        <v>0</v>
      </c>
      <c r="P89" s="80">
        <f t="shared" ref="P89:R89" si="388">IF(BI89=0,SUM(Y89+AB89+AE89+AH89+AK89+AN89+AQ89+AT89+AW89+AZ89+BC89+BF89),BI89)</f>
        <v>0</v>
      </c>
      <c r="Q89" s="80">
        <f t="shared" si="388"/>
        <v>0</v>
      </c>
      <c r="R89" s="80">
        <f t="shared" si="388"/>
        <v>0</v>
      </c>
      <c r="S89" s="153">
        <f t="shared" ref="S89:U89" si="389">SUM(S91:S95)</f>
        <v>0</v>
      </c>
      <c r="T89" s="153">
        <f t="shared" si="389"/>
        <v>0</v>
      </c>
      <c r="U89" s="153">
        <f t="shared" si="389"/>
        <v>0</v>
      </c>
      <c r="V89" s="192">
        <f t="shared" ref="V89:W89" si="390">M89/I89</f>
        <v>0</v>
      </c>
      <c r="W89" s="192" t="e">
        <f t="shared" si="390"/>
        <v>#DIV/0!</v>
      </c>
      <c r="X89" s="192" t="e">
        <f t="shared" si="23"/>
        <v>#DIV/0!</v>
      </c>
      <c r="Y89" s="153">
        <f t="shared" ref="Y89:BK89" si="391">SUM(Y91:Y95)</f>
        <v>0</v>
      </c>
      <c r="Z89" s="153">
        <f t="shared" si="391"/>
        <v>0</v>
      </c>
      <c r="AA89" s="153">
        <f t="shared" si="391"/>
        <v>0</v>
      </c>
      <c r="AB89" s="153">
        <f t="shared" si="391"/>
        <v>0</v>
      </c>
      <c r="AC89" s="153">
        <f t="shared" si="391"/>
        <v>0</v>
      </c>
      <c r="AD89" s="153">
        <f t="shared" si="391"/>
        <v>0</v>
      </c>
      <c r="AE89" s="153">
        <f t="shared" si="391"/>
        <v>0</v>
      </c>
      <c r="AF89" s="153">
        <f t="shared" si="391"/>
        <v>0</v>
      </c>
      <c r="AG89" s="153">
        <f t="shared" si="391"/>
        <v>0</v>
      </c>
      <c r="AH89" s="153">
        <f t="shared" si="391"/>
        <v>0</v>
      </c>
      <c r="AI89" s="153">
        <f t="shared" si="391"/>
        <v>0</v>
      </c>
      <c r="AJ89" s="153">
        <f t="shared" si="391"/>
        <v>0</v>
      </c>
      <c r="AK89" s="153">
        <f t="shared" si="391"/>
        <v>0</v>
      </c>
      <c r="AL89" s="153">
        <f t="shared" si="391"/>
        <v>0</v>
      </c>
      <c r="AM89" s="153">
        <f t="shared" si="391"/>
        <v>0</v>
      </c>
      <c r="AN89" s="153">
        <f t="shared" si="391"/>
        <v>0</v>
      </c>
      <c r="AO89" s="153">
        <f t="shared" si="391"/>
        <v>0</v>
      </c>
      <c r="AP89" s="153">
        <f t="shared" si="391"/>
        <v>0</v>
      </c>
      <c r="AQ89" s="153">
        <f t="shared" si="391"/>
        <v>0</v>
      </c>
      <c r="AR89" s="153">
        <f t="shared" si="391"/>
        <v>0</v>
      </c>
      <c r="AS89" s="153">
        <f t="shared" si="391"/>
        <v>0</v>
      </c>
      <c r="AT89" s="153">
        <f t="shared" si="391"/>
        <v>0</v>
      </c>
      <c r="AU89" s="153">
        <f t="shared" si="391"/>
        <v>0</v>
      </c>
      <c r="AV89" s="153">
        <f t="shared" si="391"/>
        <v>0</v>
      </c>
      <c r="AW89" s="153">
        <f t="shared" si="391"/>
        <v>0</v>
      </c>
      <c r="AX89" s="153">
        <f t="shared" si="391"/>
        <v>0</v>
      </c>
      <c r="AY89" s="153">
        <f t="shared" si="391"/>
        <v>0</v>
      </c>
      <c r="AZ89" s="153">
        <f t="shared" si="391"/>
        <v>0</v>
      </c>
      <c r="BA89" s="153">
        <f t="shared" si="391"/>
        <v>0</v>
      </c>
      <c r="BB89" s="153">
        <f t="shared" si="391"/>
        <v>0</v>
      </c>
      <c r="BC89" s="153">
        <f t="shared" si="391"/>
        <v>0</v>
      </c>
      <c r="BD89" s="153">
        <f t="shared" si="391"/>
        <v>0</v>
      </c>
      <c r="BE89" s="153">
        <f t="shared" si="391"/>
        <v>0</v>
      </c>
      <c r="BF89" s="153">
        <f t="shared" si="391"/>
        <v>0</v>
      </c>
      <c r="BG89" s="153">
        <f t="shared" si="391"/>
        <v>0</v>
      </c>
      <c r="BH89" s="153">
        <f t="shared" si="391"/>
        <v>0</v>
      </c>
      <c r="BI89" s="153">
        <f t="shared" si="391"/>
        <v>0</v>
      </c>
      <c r="BJ89" s="153">
        <f t="shared" si="391"/>
        <v>0</v>
      </c>
      <c r="BK89" s="153">
        <f t="shared" si="391"/>
        <v>0</v>
      </c>
      <c r="BL89" s="156"/>
      <c r="BM89" s="157"/>
      <c r="BN89" s="157"/>
      <c r="BO89" s="157"/>
      <c r="BP89" s="157"/>
    </row>
    <row r="90" spans="1:68" ht="15.75" customHeight="1">
      <c r="A90" s="167"/>
      <c r="B90" s="167"/>
      <c r="C90" s="168"/>
      <c r="D90" s="169" t="s">
        <v>328</v>
      </c>
      <c r="E90" s="170">
        <v>59491.34</v>
      </c>
      <c r="F90" s="171"/>
      <c r="G90" s="93"/>
      <c r="H90" s="93"/>
      <c r="I90" s="173"/>
      <c r="J90" s="173"/>
      <c r="K90" s="173"/>
      <c r="L90" s="173"/>
      <c r="M90" s="174"/>
      <c r="N90" s="174"/>
      <c r="O90" s="174"/>
      <c r="P90" s="81"/>
      <c r="Q90" s="81"/>
      <c r="R90" s="81"/>
      <c r="S90" s="174"/>
      <c r="T90" s="174"/>
      <c r="U90" s="174"/>
      <c r="V90" s="175"/>
      <c r="W90" s="175"/>
      <c r="X90" s="175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9"/>
      <c r="BM90" s="180"/>
      <c r="BN90" s="180"/>
      <c r="BO90" s="180"/>
      <c r="BP90" s="180"/>
    </row>
    <row r="91" spans="1:68" ht="15.75" customHeight="1">
      <c r="A91" s="196"/>
      <c r="B91" s="196"/>
      <c r="C91" s="197" t="s">
        <v>165</v>
      </c>
      <c r="D91" s="198" t="s">
        <v>563</v>
      </c>
      <c r="E91" s="199">
        <v>10000</v>
      </c>
      <c r="F91" s="171"/>
      <c r="G91" s="93">
        <f>I91/E91</f>
        <v>0</v>
      </c>
      <c r="H91" s="93">
        <f>M91/E91</f>
        <v>0</v>
      </c>
      <c r="I91" s="173"/>
      <c r="J91" s="173"/>
      <c r="K91" s="173"/>
      <c r="L91" s="173"/>
      <c r="M91" s="174">
        <f t="shared" ref="M91:O91" si="392">Y91+AB91+AE91+AH91+AK91+AN91+AQ91+AT91+AW91+AZ91+BC91+BF91</f>
        <v>0</v>
      </c>
      <c r="N91" s="174">
        <f t="shared" si="392"/>
        <v>0</v>
      </c>
      <c r="O91" s="174">
        <f t="shared" si="392"/>
        <v>0</v>
      </c>
      <c r="P91" s="81">
        <f t="shared" ref="P91:R91" si="393">IF(BI91=0,SUM(Y91+AB91+AE91+AH91+AK91+AN91+AQ91+AT91+AW91+AZ91+BC91+BF91),BI91)</f>
        <v>0</v>
      </c>
      <c r="Q91" s="81">
        <f t="shared" si="393"/>
        <v>0</v>
      </c>
      <c r="R91" s="81">
        <f t="shared" si="393"/>
        <v>0</v>
      </c>
      <c r="S91" s="174">
        <f t="shared" ref="S91:T91" si="394">I91-M91</f>
        <v>0</v>
      </c>
      <c r="T91" s="174">
        <f t="shared" si="394"/>
        <v>0</v>
      </c>
      <c r="U91" s="174">
        <f>L91-O91</f>
        <v>0</v>
      </c>
      <c r="V91" s="175" t="e">
        <f t="shared" ref="V91:W91" si="395">M91/I91</f>
        <v>#DIV/0!</v>
      </c>
      <c r="W91" s="175" t="e">
        <f t="shared" si="395"/>
        <v>#DIV/0!</v>
      </c>
      <c r="X91" s="175" t="e">
        <f>O91/L91</f>
        <v>#DIV/0!</v>
      </c>
      <c r="Y91" s="171"/>
      <c r="Z91" s="171"/>
      <c r="AA91" s="171"/>
      <c r="AB91" s="171"/>
      <c r="AC91" s="171"/>
      <c r="AD91" s="171"/>
      <c r="AE91" s="171"/>
      <c r="AF91" s="170">
        <v>0</v>
      </c>
      <c r="AG91" s="171"/>
      <c r="AH91" s="171"/>
      <c r="AI91" s="170">
        <v>0</v>
      </c>
      <c r="AJ91" s="171"/>
      <c r="AK91" s="171"/>
      <c r="AL91" s="170">
        <v>0</v>
      </c>
      <c r="AM91" s="171"/>
      <c r="AN91" s="177"/>
      <c r="AO91" s="200">
        <v>0</v>
      </c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9"/>
      <c r="BM91" s="180"/>
      <c r="BN91" s="180"/>
      <c r="BO91" s="180"/>
      <c r="BP91" s="180"/>
    </row>
    <row r="92" spans="1:68" ht="15.75" customHeight="1">
      <c r="A92" s="135"/>
      <c r="B92" s="135"/>
      <c r="C92" s="89" t="s">
        <v>165</v>
      </c>
      <c r="D92" s="121" t="s">
        <v>330</v>
      </c>
      <c r="E92" s="146"/>
      <c r="F92" s="146">
        <v>0</v>
      </c>
      <c r="G92" s="93"/>
      <c r="H92" s="93"/>
      <c r="I92" s="201"/>
      <c r="J92" s="202"/>
      <c r="K92" s="202"/>
      <c r="L92" s="144"/>
      <c r="M92" s="96"/>
      <c r="N92" s="96"/>
      <c r="O92" s="96"/>
      <c r="P92" s="81">
        <f t="shared" ref="P92:Q92" si="396">IF(BI92=0,SUM(Y92+AB92+AE92+AH92+AK92+AN92+AQ92+AT92+AW92+AZ92+BC92+BF92),BI92)</f>
        <v>0</v>
      </c>
      <c r="Q92" s="81">
        <f t="shared" si="396"/>
        <v>0</v>
      </c>
      <c r="R92" s="81"/>
      <c r="S92" s="96"/>
      <c r="T92" s="96"/>
      <c r="U92" s="96"/>
      <c r="V92" s="97"/>
      <c r="W92" s="97"/>
      <c r="X92" s="97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98"/>
      <c r="BM92" s="99"/>
      <c r="BN92" s="99"/>
      <c r="BO92" s="99"/>
      <c r="BP92" s="99"/>
    </row>
    <row r="93" spans="1:68" ht="15.75" customHeight="1">
      <c r="A93" s="139" t="s">
        <v>564</v>
      </c>
      <c r="B93" s="135"/>
      <c r="C93" s="89" t="s">
        <v>240</v>
      </c>
      <c r="D93" s="121" t="s">
        <v>331</v>
      </c>
      <c r="E93" s="146"/>
      <c r="F93" s="194">
        <v>21041.95</v>
      </c>
      <c r="G93" s="93"/>
      <c r="H93" s="93"/>
      <c r="I93" s="201">
        <f>563</f>
        <v>563</v>
      </c>
      <c r="J93" s="202"/>
      <c r="K93" s="202"/>
      <c r="L93" s="203"/>
      <c r="M93" s="96"/>
      <c r="N93" s="96"/>
      <c r="O93" s="96"/>
      <c r="P93" s="81">
        <f t="shared" ref="P93:Q93" si="397">IF(BI93=0,SUM(Y93+AB93+AE93+AH93+AK93+AN93+AQ93+AT93+AW93+AZ93+BC93+BF93),BI93)</f>
        <v>0</v>
      </c>
      <c r="Q93" s="81">
        <f t="shared" si="397"/>
        <v>0</v>
      </c>
      <c r="R93" s="81"/>
      <c r="S93" s="96"/>
      <c r="T93" s="96"/>
      <c r="U93" s="96"/>
      <c r="V93" s="97"/>
      <c r="W93" s="97"/>
      <c r="X93" s="97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98"/>
      <c r="BM93" s="99"/>
      <c r="BN93" s="99"/>
      <c r="BO93" s="99"/>
      <c r="BP93" s="99"/>
    </row>
    <row r="94" spans="1:68" ht="15.75" customHeight="1">
      <c r="A94" s="88"/>
      <c r="B94" s="88"/>
      <c r="C94" s="89" t="s">
        <v>332</v>
      </c>
      <c r="D94" s="90" t="s">
        <v>333</v>
      </c>
      <c r="E94" s="165"/>
      <c r="F94" s="165"/>
      <c r="G94" s="93" t="e">
        <f t="shared" ref="G94:G116" si="398">I94/E94</f>
        <v>#DIV/0!</v>
      </c>
      <c r="H94" s="93" t="e">
        <f t="shared" ref="H94:H116" si="399">M94/E94</f>
        <v>#DIV/0!</v>
      </c>
      <c r="I94" s="95"/>
      <c r="J94" s="95"/>
      <c r="K94" s="95"/>
      <c r="L94" s="95"/>
      <c r="M94" s="96">
        <f t="shared" ref="M94:O94" si="400">Y94+AB94+AE94+AH94+AK94+AN94+AQ94+AT94+AW94+AZ94+BC94+BF94</f>
        <v>0</v>
      </c>
      <c r="N94" s="96">
        <f t="shared" si="400"/>
        <v>0</v>
      </c>
      <c r="O94" s="96">
        <f t="shared" si="400"/>
        <v>0</v>
      </c>
      <c r="P94" s="81">
        <f t="shared" ref="P94:R94" si="401">IF(BI94=0,SUM(Y94+AB94+AE94+AH94+AK94+AN94+AQ94+AT94+AW94+AZ94+BC94+BF94),BI94)</f>
        <v>0</v>
      </c>
      <c r="Q94" s="81">
        <f t="shared" si="401"/>
        <v>0</v>
      </c>
      <c r="R94" s="81">
        <f t="shared" si="401"/>
        <v>0</v>
      </c>
      <c r="S94" s="96">
        <f t="shared" ref="S94:T94" si="402">I94-M94</f>
        <v>0</v>
      </c>
      <c r="T94" s="96">
        <f t="shared" si="402"/>
        <v>0</v>
      </c>
      <c r="U94" s="96">
        <f t="shared" ref="U94:U95" si="403">L94-O94</f>
        <v>0</v>
      </c>
      <c r="V94" s="97" t="e">
        <f t="shared" ref="V94:W94" si="404">M94/I94</f>
        <v>#DIV/0!</v>
      </c>
      <c r="W94" s="97" t="e">
        <f t="shared" si="404"/>
        <v>#DIV/0!</v>
      </c>
      <c r="X94" s="97" t="e">
        <f t="shared" ref="X94:X102" si="405">O94/L94</f>
        <v>#DIV/0!</v>
      </c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8"/>
      <c r="BM94" s="99"/>
      <c r="BN94" s="99"/>
      <c r="BO94" s="99"/>
      <c r="BP94" s="99"/>
    </row>
    <row r="95" spans="1:68" ht="15.75" customHeight="1">
      <c r="A95" s="88"/>
      <c r="B95" s="88"/>
      <c r="C95" s="89" t="s">
        <v>161</v>
      </c>
      <c r="D95" s="90" t="s">
        <v>317</v>
      </c>
      <c r="E95" s="165"/>
      <c r="F95" s="165"/>
      <c r="G95" s="93" t="e">
        <f t="shared" si="398"/>
        <v>#DIV/0!</v>
      </c>
      <c r="H95" s="93" t="e">
        <f t="shared" si="399"/>
        <v>#DIV/0!</v>
      </c>
      <c r="I95" s="95"/>
      <c r="J95" s="95"/>
      <c r="K95" s="95"/>
      <c r="L95" s="95"/>
      <c r="M95" s="96">
        <f t="shared" ref="M95:O95" si="406">Y95+AB95+AE95+AH95+AK95+AN95+AQ95+AT95+AW95+AZ95+BC95+BF95</f>
        <v>0</v>
      </c>
      <c r="N95" s="96">
        <f t="shared" si="406"/>
        <v>0</v>
      </c>
      <c r="O95" s="96">
        <f t="shared" si="406"/>
        <v>0</v>
      </c>
      <c r="P95" s="81">
        <f t="shared" ref="P95:R95" si="407">IF(BI95=0,SUM(Y95+AB95+AE95+AH95+AK95+AN95+AQ95+AT95+AW95+AZ95+BC95+BF95),BI95)</f>
        <v>0</v>
      </c>
      <c r="Q95" s="81">
        <f t="shared" si="407"/>
        <v>0</v>
      </c>
      <c r="R95" s="81">
        <f t="shared" si="407"/>
        <v>0</v>
      </c>
      <c r="S95" s="96">
        <f t="shared" ref="S95:T95" si="408">I95-M95</f>
        <v>0</v>
      </c>
      <c r="T95" s="96">
        <f t="shared" si="408"/>
        <v>0</v>
      </c>
      <c r="U95" s="96">
        <f t="shared" si="403"/>
        <v>0</v>
      </c>
      <c r="V95" s="97" t="e">
        <f t="shared" ref="V95:W95" si="409">M95/I95</f>
        <v>#DIV/0!</v>
      </c>
      <c r="W95" s="97" t="e">
        <f t="shared" si="409"/>
        <v>#DIV/0!</v>
      </c>
      <c r="X95" s="97" t="e">
        <f t="shared" si="405"/>
        <v>#DIV/0!</v>
      </c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8"/>
      <c r="BM95" s="99"/>
      <c r="BN95" s="99"/>
      <c r="BO95" s="99"/>
      <c r="BP95" s="99"/>
    </row>
    <row r="96" spans="1:68" ht="15.75" customHeight="1">
      <c r="A96" s="85"/>
      <c r="B96" s="85"/>
      <c r="C96" s="85" t="s">
        <v>334</v>
      </c>
      <c r="D96" s="85"/>
      <c r="E96" s="86">
        <f t="shared" ref="E96:F96" si="410">E97+E114+E119+E145+E150+E154</f>
        <v>273274.02</v>
      </c>
      <c r="F96" s="86">
        <f t="shared" si="410"/>
        <v>1183964.47</v>
      </c>
      <c r="G96" s="106">
        <f t="shared" si="398"/>
        <v>2.5615314620833694E-2</v>
      </c>
      <c r="H96" s="106">
        <f t="shared" si="399"/>
        <v>0</v>
      </c>
      <c r="I96" s="86">
        <f t="shared" ref="I96:O96" si="411">I97+I114+I119+I145+I150+I154</f>
        <v>7000</v>
      </c>
      <c r="J96" s="86">
        <f t="shared" si="411"/>
        <v>751131.49</v>
      </c>
      <c r="K96" s="86">
        <f t="shared" si="411"/>
        <v>0</v>
      </c>
      <c r="L96" s="86">
        <f t="shared" si="411"/>
        <v>0</v>
      </c>
      <c r="M96" s="86">
        <f t="shared" si="411"/>
        <v>0</v>
      </c>
      <c r="N96" s="86">
        <f t="shared" si="411"/>
        <v>173191.05</v>
      </c>
      <c r="O96" s="86">
        <f t="shared" si="411"/>
        <v>0</v>
      </c>
      <c r="P96" s="86">
        <f t="shared" ref="P96:R96" si="412">IF(BI96=0,SUM(Y96+AB96+AE96+AH96+AK96+AN96+AQ96+AT96+AW96+AZ96+BC96+BF96),BI96)</f>
        <v>0</v>
      </c>
      <c r="Q96" s="86">
        <f t="shared" si="412"/>
        <v>177928.25</v>
      </c>
      <c r="R96" s="86">
        <f t="shared" si="412"/>
        <v>0</v>
      </c>
      <c r="S96" s="86">
        <f t="shared" ref="S96:U96" si="413">S97+S114+S119+S145+S150+S154</f>
        <v>7000</v>
      </c>
      <c r="T96" s="86">
        <f t="shared" si="413"/>
        <v>573203.24</v>
      </c>
      <c r="U96" s="86">
        <f t="shared" si="413"/>
        <v>0</v>
      </c>
      <c r="V96" s="87">
        <f t="shared" ref="V96:W96" si="414">M96/I96</f>
        <v>0</v>
      </c>
      <c r="W96" s="87">
        <f t="shared" si="414"/>
        <v>0.23057354445358161</v>
      </c>
      <c r="X96" s="87" t="e">
        <f t="shared" si="405"/>
        <v>#DIV/0!</v>
      </c>
      <c r="Y96" s="86">
        <f t="shared" ref="Y96:BK96" si="415">Y97+Y114+Y119+Y145+Y150+Y154</f>
        <v>0</v>
      </c>
      <c r="Z96" s="86">
        <f t="shared" si="415"/>
        <v>53060</v>
      </c>
      <c r="AA96" s="86">
        <f t="shared" si="415"/>
        <v>0</v>
      </c>
      <c r="AB96" s="86">
        <f t="shared" si="415"/>
        <v>0</v>
      </c>
      <c r="AC96" s="86">
        <f t="shared" si="415"/>
        <v>61206.74</v>
      </c>
      <c r="AD96" s="86">
        <f t="shared" si="415"/>
        <v>0</v>
      </c>
      <c r="AE96" s="86">
        <f t="shared" si="415"/>
        <v>0</v>
      </c>
      <c r="AF96" s="86">
        <f t="shared" si="415"/>
        <v>63661.509999999995</v>
      </c>
      <c r="AG96" s="86">
        <f t="shared" si="415"/>
        <v>0</v>
      </c>
      <c r="AH96" s="86">
        <f t="shared" si="415"/>
        <v>0</v>
      </c>
      <c r="AI96" s="86">
        <f t="shared" si="415"/>
        <v>0</v>
      </c>
      <c r="AJ96" s="86">
        <f t="shared" si="415"/>
        <v>0</v>
      </c>
      <c r="AK96" s="86">
        <f t="shared" si="415"/>
        <v>0</v>
      </c>
      <c r="AL96" s="86">
        <f t="shared" si="415"/>
        <v>0</v>
      </c>
      <c r="AM96" s="86">
        <f t="shared" si="415"/>
        <v>0</v>
      </c>
      <c r="AN96" s="86">
        <f t="shared" si="415"/>
        <v>0</v>
      </c>
      <c r="AO96" s="86">
        <f t="shared" si="415"/>
        <v>0</v>
      </c>
      <c r="AP96" s="86">
        <f t="shared" si="415"/>
        <v>0</v>
      </c>
      <c r="AQ96" s="86">
        <f t="shared" si="415"/>
        <v>0</v>
      </c>
      <c r="AR96" s="86">
        <f t="shared" si="415"/>
        <v>0</v>
      </c>
      <c r="AS96" s="86">
        <f t="shared" si="415"/>
        <v>0</v>
      </c>
      <c r="AT96" s="86">
        <f t="shared" si="415"/>
        <v>0</v>
      </c>
      <c r="AU96" s="86">
        <f t="shared" si="415"/>
        <v>0</v>
      </c>
      <c r="AV96" s="86">
        <f t="shared" si="415"/>
        <v>0</v>
      </c>
      <c r="AW96" s="86">
        <f t="shared" si="415"/>
        <v>0</v>
      </c>
      <c r="AX96" s="86">
        <f t="shared" si="415"/>
        <v>0</v>
      </c>
      <c r="AY96" s="86">
        <f t="shared" si="415"/>
        <v>0</v>
      </c>
      <c r="AZ96" s="86">
        <f t="shared" si="415"/>
        <v>0</v>
      </c>
      <c r="BA96" s="86">
        <f t="shared" si="415"/>
        <v>0</v>
      </c>
      <c r="BB96" s="86">
        <f t="shared" si="415"/>
        <v>0</v>
      </c>
      <c r="BC96" s="86">
        <f t="shared" si="415"/>
        <v>0</v>
      </c>
      <c r="BD96" s="86">
        <f t="shared" si="415"/>
        <v>0</v>
      </c>
      <c r="BE96" s="86">
        <f t="shared" si="415"/>
        <v>0</v>
      </c>
      <c r="BF96" s="86">
        <f t="shared" si="415"/>
        <v>0</v>
      </c>
      <c r="BG96" s="86">
        <f t="shared" si="415"/>
        <v>0</v>
      </c>
      <c r="BH96" s="86">
        <f t="shared" si="415"/>
        <v>0</v>
      </c>
      <c r="BI96" s="86">
        <f t="shared" si="415"/>
        <v>0</v>
      </c>
      <c r="BJ96" s="86">
        <f t="shared" si="415"/>
        <v>0</v>
      </c>
      <c r="BK96" s="86">
        <f t="shared" si="415"/>
        <v>0</v>
      </c>
      <c r="BL96" s="148"/>
      <c r="BM96" s="149"/>
      <c r="BN96" s="149"/>
      <c r="BO96" s="149"/>
      <c r="BP96" s="149"/>
    </row>
    <row r="97" spans="1:68" ht="15.75" customHeight="1">
      <c r="A97" s="150"/>
      <c r="B97" s="150"/>
      <c r="C97" s="151"/>
      <c r="D97" s="152" t="s">
        <v>302</v>
      </c>
      <c r="E97" s="153">
        <f t="shared" ref="E97:F97" si="416">SUM(E98:E113)</f>
        <v>97800</v>
      </c>
      <c r="F97" s="153">
        <f t="shared" si="416"/>
        <v>10000</v>
      </c>
      <c r="G97" s="191">
        <f t="shared" si="398"/>
        <v>7.1574642126789365E-2</v>
      </c>
      <c r="H97" s="191">
        <f t="shared" si="399"/>
        <v>0</v>
      </c>
      <c r="I97" s="153">
        <f t="shared" ref="I97:O97" si="417">SUM(I98:I113)</f>
        <v>7000</v>
      </c>
      <c r="J97" s="153">
        <f t="shared" si="417"/>
        <v>75763.899999999994</v>
      </c>
      <c r="K97" s="153">
        <f t="shared" si="417"/>
        <v>0</v>
      </c>
      <c r="L97" s="153">
        <f t="shared" si="417"/>
        <v>0</v>
      </c>
      <c r="M97" s="153">
        <f t="shared" si="417"/>
        <v>0</v>
      </c>
      <c r="N97" s="153">
        <f t="shared" si="417"/>
        <v>52560</v>
      </c>
      <c r="O97" s="153">
        <f t="shared" si="417"/>
        <v>0</v>
      </c>
      <c r="P97" s="80">
        <f t="shared" ref="P97:R97" si="418">IF(BI97=0,SUM(Y97+AB97+AE97+AH97+AK97+AN97+AQ97+AT97+AW97+AZ97+BC97+BF97),BI97)</f>
        <v>0</v>
      </c>
      <c r="Q97" s="80">
        <f t="shared" si="418"/>
        <v>52560</v>
      </c>
      <c r="R97" s="80">
        <f t="shared" si="418"/>
        <v>0</v>
      </c>
      <c r="S97" s="153">
        <f t="shared" ref="S97:U97" si="419">SUM(S98:S113)</f>
        <v>7000</v>
      </c>
      <c r="T97" s="153">
        <f t="shared" si="419"/>
        <v>23203.9</v>
      </c>
      <c r="U97" s="153">
        <f t="shared" si="419"/>
        <v>0</v>
      </c>
      <c r="V97" s="192">
        <f t="shared" ref="V97:W97" si="420">M97/I97</f>
        <v>0</v>
      </c>
      <c r="W97" s="192">
        <f t="shared" si="420"/>
        <v>0.69373408707841078</v>
      </c>
      <c r="X97" s="192" t="e">
        <f t="shared" si="405"/>
        <v>#DIV/0!</v>
      </c>
      <c r="Y97" s="153">
        <f t="shared" ref="Y97:BK97" si="421">SUM(Y98:Y113)</f>
        <v>0</v>
      </c>
      <c r="Z97" s="153">
        <f t="shared" si="421"/>
        <v>52560</v>
      </c>
      <c r="AA97" s="153">
        <f t="shared" si="421"/>
        <v>0</v>
      </c>
      <c r="AB97" s="153">
        <f t="shared" si="421"/>
        <v>0</v>
      </c>
      <c r="AC97" s="153">
        <f t="shared" si="421"/>
        <v>0</v>
      </c>
      <c r="AD97" s="153">
        <f t="shared" si="421"/>
        <v>0</v>
      </c>
      <c r="AE97" s="153">
        <f t="shared" si="421"/>
        <v>0</v>
      </c>
      <c r="AF97" s="153">
        <f t="shared" si="421"/>
        <v>0</v>
      </c>
      <c r="AG97" s="153">
        <f t="shared" si="421"/>
        <v>0</v>
      </c>
      <c r="AH97" s="153">
        <f t="shared" si="421"/>
        <v>0</v>
      </c>
      <c r="AI97" s="153">
        <f t="shared" si="421"/>
        <v>0</v>
      </c>
      <c r="AJ97" s="153">
        <f t="shared" si="421"/>
        <v>0</v>
      </c>
      <c r="AK97" s="153">
        <f t="shared" si="421"/>
        <v>0</v>
      </c>
      <c r="AL97" s="153">
        <f t="shared" si="421"/>
        <v>0</v>
      </c>
      <c r="AM97" s="153">
        <f t="shared" si="421"/>
        <v>0</v>
      </c>
      <c r="AN97" s="153">
        <f t="shared" si="421"/>
        <v>0</v>
      </c>
      <c r="AO97" s="153">
        <f t="shared" si="421"/>
        <v>0</v>
      </c>
      <c r="AP97" s="153">
        <f t="shared" si="421"/>
        <v>0</v>
      </c>
      <c r="AQ97" s="153">
        <f t="shared" si="421"/>
        <v>0</v>
      </c>
      <c r="AR97" s="153">
        <f t="shared" si="421"/>
        <v>0</v>
      </c>
      <c r="AS97" s="153">
        <f t="shared" si="421"/>
        <v>0</v>
      </c>
      <c r="AT97" s="153">
        <f t="shared" si="421"/>
        <v>0</v>
      </c>
      <c r="AU97" s="153">
        <f t="shared" si="421"/>
        <v>0</v>
      </c>
      <c r="AV97" s="153">
        <f t="shared" si="421"/>
        <v>0</v>
      </c>
      <c r="AW97" s="153">
        <f t="shared" si="421"/>
        <v>0</v>
      </c>
      <c r="AX97" s="153">
        <f t="shared" si="421"/>
        <v>0</v>
      </c>
      <c r="AY97" s="153">
        <f t="shared" si="421"/>
        <v>0</v>
      </c>
      <c r="AZ97" s="153">
        <f t="shared" si="421"/>
        <v>0</v>
      </c>
      <c r="BA97" s="153">
        <f t="shared" si="421"/>
        <v>0</v>
      </c>
      <c r="BB97" s="153">
        <f t="shared" si="421"/>
        <v>0</v>
      </c>
      <c r="BC97" s="153">
        <f t="shared" si="421"/>
        <v>0</v>
      </c>
      <c r="BD97" s="153">
        <f t="shared" si="421"/>
        <v>0</v>
      </c>
      <c r="BE97" s="153">
        <f t="shared" si="421"/>
        <v>0</v>
      </c>
      <c r="BF97" s="153">
        <f t="shared" si="421"/>
        <v>0</v>
      </c>
      <c r="BG97" s="153">
        <f t="shared" si="421"/>
        <v>0</v>
      </c>
      <c r="BH97" s="153">
        <f t="shared" si="421"/>
        <v>0</v>
      </c>
      <c r="BI97" s="153">
        <f t="shared" si="421"/>
        <v>0</v>
      </c>
      <c r="BJ97" s="153">
        <f t="shared" si="421"/>
        <v>0</v>
      </c>
      <c r="BK97" s="153">
        <f t="shared" si="421"/>
        <v>0</v>
      </c>
      <c r="BL97" s="156"/>
      <c r="BM97" s="157"/>
      <c r="BN97" s="157"/>
      <c r="BO97" s="157"/>
      <c r="BP97" s="157"/>
    </row>
    <row r="98" spans="1:68" ht="15.75" customHeight="1">
      <c r="A98" s="88" t="s">
        <v>516</v>
      </c>
      <c r="B98" s="204"/>
      <c r="C98" s="89" t="s">
        <v>200</v>
      </c>
      <c r="D98" s="90" t="s">
        <v>201</v>
      </c>
      <c r="E98" s="165">
        <v>4500</v>
      </c>
      <c r="F98" s="165"/>
      <c r="G98" s="93">
        <f t="shared" si="398"/>
        <v>1</v>
      </c>
      <c r="H98" s="93">
        <f t="shared" si="399"/>
        <v>0</v>
      </c>
      <c r="I98" s="95">
        <v>4500</v>
      </c>
      <c r="J98" s="95"/>
      <c r="K98" s="95"/>
      <c r="L98" s="95"/>
      <c r="M98" s="96">
        <f t="shared" ref="M98:O98" si="422">Y98+AB98+AE98+AH98+AK98+AN98+AQ98+AT98+AW98+AZ98+BC98+BF98</f>
        <v>0</v>
      </c>
      <c r="N98" s="96">
        <f t="shared" si="422"/>
        <v>0</v>
      </c>
      <c r="O98" s="96">
        <f t="shared" si="422"/>
        <v>0</v>
      </c>
      <c r="P98" s="96">
        <f t="shared" ref="P98:R98" si="423">IF(BI98=0,SUM(Y98+AB98+AE98+AH98+AK98+AN98+AQ98+AT98+AW98+AZ98+BC98+BF98),BI98)</f>
        <v>0</v>
      </c>
      <c r="Q98" s="96">
        <f t="shared" si="423"/>
        <v>0</v>
      </c>
      <c r="R98" s="96">
        <f t="shared" si="423"/>
        <v>0</v>
      </c>
      <c r="S98" s="96">
        <f t="shared" ref="S98:T98" si="424">I98-M98</f>
        <v>4500</v>
      </c>
      <c r="T98" s="96">
        <f t="shared" si="424"/>
        <v>0</v>
      </c>
      <c r="U98" s="96">
        <f t="shared" ref="U98:U113" si="425">L98-O98</f>
        <v>0</v>
      </c>
      <c r="V98" s="97">
        <f t="shared" ref="V98:W98" si="426">M98/I98</f>
        <v>0</v>
      </c>
      <c r="W98" s="97" t="e">
        <f t="shared" si="426"/>
        <v>#DIV/0!</v>
      </c>
      <c r="X98" s="97" t="e">
        <f t="shared" si="405"/>
        <v>#DIV/0!</v>
      </c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8"/>
      <c r="BM98" s="99"/>
      <c r="BN98" s="99"/>
      <c r="BO98" s="99"/>
      <c r="BP98" s="99"/>
    </row>
    <row r="99" spans="1:68" ht="15.75" customHeight="1">
      <c r="A99" s="88" t="s">
        <v>517</v>
      </c>
      <c r="B99" s="204"/>
      <c r="C99" s="89" t="s">
        <v>335</v>
      </c>
      <c r="D99" s="90" t="s">
        <v>336</v>
      </c>
      <c r="E99" s="165">
        <v>2500</v>
      </c>
      <c r="F99" s="165"/>
      <c r="G99" s="93">
        <f t="shared" si="398"/>
        <v>1</v>
      </c>
      <c r="H99" s="93">
        <f t="shared" si="399"/>
        <v>0</v>
      </c>
      <c r="I99" s="95">
        <v>2500</v>
      </c>
      <c r="J99" s="95"/>
      <c r="K99" s="95"/>
      <c r="L99" s="95"/>
      <c r="M99" s="96">
        <f t="shared" ref="M99:O99" si="427">Y99+AB99+AE99+AH99+AK99+AN99+AQ99+AT99+AW99+AZ99+BC99+BF99</f>
        <v>0</v>
      </c>
      <c r="N99" s="96">
        <f t="shared" si="427"/>
        <v>0</v>
      </c>
      <c r="O99" s="96">
        <f t="shared" si="427"/>
        <v>0</v>
      </c>
      <c r="P99" s="96">
        <f t="shared" ref="P99:R99" si="428">IF(BI99=0,SUM(Y99+AB99+AE99+AH99+AK99+AN99+AQ99+AT99+AW99+AZ99+BC99+BF99),BI99)</f>
        <v>0</v>
      </c>
      <c r="Q99" s="96">
        <f t="shared" si="428"/>
        <v>0</v>
      </c>
      <c r="R99" s="96">
        <f t="shared" si="428"/>
        <v>0</v>
      </c>
      <c r="S99" s="96">
        <f t="shared" ref="S99:T99" si="429">I99-M99</f>
        <v>2500</v>
      </c>
      <c r="T99" s="96">
        <f t="shared" si="429"/>
        <v>0</v>
      </c>
      <c r="U99" s="96">
        <f t="shared" si="425"/>
        <v>0</v>
      </c>
      <c r="V99" s="97">
        <f t="shared" ref="V99:W99" si="430">M99/I99</f>
        <v>0</v>
      </c>
      <c r="W99" s="97" t="e">
        <f t="shared" si="430"/>
        <v>#DIV/0!</v>
      </c>
      <c r="X99" s="97" t="e">
        <f t="shared" si="405"/>
        <v>#DIV/0!</v>
      </c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8"/>
      <c r="BM99" s="99"/>
      <c r="BN99" s="99"/>
      <c r="BO99" s="99"/>
      <c r="BP99" s="99"/>
    </row>
    <row r="100" spans="1:68" ht="15.75" customHeight="1">
      <c r="A100" s="88"/>
      <c r="B100" s="205"/>
      <c r="C100" s="89" t="s">
        <v>213</v>
      </c>
      <c r="D100" s="90" t="s">
        <v>74</v>
      </c>
      <c r="E100" s="165"/>
      <c r="F100" s="165"/>
      <c r="G100" s="93" t="e">
        <f t="shared" si="398"/>
        <v>#DIV/0!</v>
      </c>
      <c r="H100" s="93" t="e">
        <f t="shared" si="399"/>
        <v>#DIV/0!</v>
      </c>
      <c r="I100" s="95"/>
      <c r="J100" s="95"/>
      <c r="K100" s="95"/>
      <c r="L100" s="95"/>
      <c r="M100" s="96">
        <f t="shared" ref="M100:O100" si="431">Y100+AB100+AE100+AH100+AK100+AN100+AQ100+AT100+AW100+AZ100+BC100+BF100</f>
        <v>0</v>
      </c>
      <c r="N100" s="96">
        <f t="shared" si="431"/>
        <v>0</v>
      </c>
      <c r="O100" s="96">
        <f t="shared" si="431"/>
        <v>0</v>
      </c>
      <c r="P100" s="96">
        <f t="shared" ref="P100:R100" si="432">IF(BI100=0,SUM(Y100+AB100+AE100+AH100+AK100+AN100+AQ100+AT100+AW100+AZ100+BC100+BF100),BI100)</f>
        <v>0</v>
      </c>
      <c r="Q100" s="96">
        <f t="shared" si="432"/>
        <v>0</v>
      </c>
      <c r="R100" s="96">
        <f t="shared" si="432"/>
        <v>0</v>
      </c>
      <c r="S100" s="96">
        <f t="shared" ref="S100:T100" si="433">I100-M100</f>
        <v>0</v>
      </c>
      <c r="T100" s="96">
        <f t="shared" si="433"/>
        <v>0</v>
      </c>
      <c r="U100" s="96">
        <f t="shared" si="425"/>
        <v>0</v>
      </c>
      <c r="V100" s="97" t="e">
        <f t="shared" ref="V100:W100" si="434">M100/I100</f>
        <v>#DIV/0!</v>
      </c>
      <c r="W100" s="97" t="e">
        <f t="shared" si="434"/>
        <v>#DIV/0!</v>
      </c>
      <c r="X100" s="97" t="e">
        <f t="shared" si="405"/>
        <v>#DIV/0!</v>
      </c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8"/>
      <c r="BM100" s="99"/>
      <c r="BN100" s="99"/>
      <c r="BO100" s="99"/>
      <c r="BP100" s="99"/>
    </row>
    <row r="101" spans="1:68" ht="15.75" customHeight="1">
      <c r="A101" s="88"/>
      <c r="B101" s="205"/>
      <c r="C101" s="89"/>
      <c r="D101" s="206" t="s">
        <v>565</v>
      </c>
      <c r="E101" s="207"/>
      <c r="F101" s="207"/>
      <c r="G101" s="93" t="e">
        <f t="shared" si="398"/>
        <v>#DIV/0!</v>
      </c>
      <c r="H101" s="93" t="e">
        <f t="shared" si="399"/>
        <v>#DIV/0!</v>
      </c>
      <c r="I101" s="201"/>
      <c r="J101" s="203"/>
      <c r="K101" s="203"/>
      <c r="L101" s="201"/>
      <c r="M101" s="96">
        <f t="shared" ref="M101:O101" si="435">Y101+AB101+AE101+AH101+AK101+AN101+AQ101+AT101+AW101+AZ101+BC101+BF101</f>
        <v>0</v>
      </c>
      <c r="N101" s="96">
        <f t="shared" si="435"/>
        <v>0</v>
      </c>
      <c r="O101" s="96">
        <f t="shared" si="435"/>
        <v>0</v>
      </c>
      <c r="P101" s="96">
        <f t="shared" ref="P101:R101" si="436">IF(BI101=0,SUM(Y101+AB101+AE101+AH101+AK101+AN101+AQ101+AT101+AW101+AZ101+BC101+BF101),BI101)</f>
        <v>0</v>
      </c>
      <c r="Q101" s="96">
        <f t="shared" si="436"/>
        <v>0</v>
      </c>
      <c r="R101" s="96">
        <f t="shared" si="436"/>
        <v>0</v>
      </c>
      <c r="S101" s="96">
        <f t="shared" ref="S101:T101" si="437">I101-M101</f>
        <v>0</v>
      </c>
      <c r="T101" s="96">
        <f t="shared" si="437"/>
        <v>0</v>
      </c>
      <c r="U101" s="96">
        <f t="shared" si="425"/>
        <v>0</v>
      </c>
      <c r="V101" s="97" t="e">
        <f t="shared" ref="V101:W101" si="438">M101/I101</f>
        <v>#DIV/0!</v>
      </c>
      <c r="W101" s="97" t="e">
        <f t="shared" si="438"/>
        <v>#DIV/0!</v>
      </c>
      <c r="X101" s="97" t="e">
        <f t="shared" si="405"/>
        <v>#DIV/0!</v>
      </c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8"/>
      <c r="BG101" s="203"/>
      <c r="BH101" s="203"/>
      <c r="BI101" s="208"/>
      <c r="BJ101" s="203"/>
      <c r="BK101" s="203"/>
      <c r="BL101" s="98"/>
      <c r="BM101" s="99"/>
      <c r="BN101" s="99"/>
      <c r="BO101" s="99"/>
      <c r="BP101" s="99"/>
    </row>
    <row r="102" spans="1:68" ht="15.75" customHeight="1">
      <c r="A102" s="88"/>
      <c r="B102" s="205"/>
      <c r="C102" s="89" t="s">
        <v>240</v>
      </c>
      <c r="D102" s="209" t="s">
        <v>566</v>
      </c>
      <c r="E102" s="165"/>
      <c r="F102" s="146"/>
      <c r="G102" s="93" t="e">
        <f t="shared" si="398"/>
        <v>#DIV/0!</v>
      </c>
      <c r="H102" s="93" t="e">
        <f t="shared" si="399"/>
        <v>#DIV/0!</v>
      </c>
      <c r="I102" s="95"/>
      <c r="J102" s="95"/>
      <c r="K102" s="95"/>
      <c r="L102" s="95"/>
      <c r="M102" s="96">
        <f t="shared" ref="M102:O102" si="439">Y102+AB102+AE102+AH102+AK102+AN102+AQ102+AT102+AW102+AZ102+BC102+BF102</f>
        <v>0</v>
      </c>
      <c r="N102" s="96">
        <f t="shared" si="439"/>
        <v>0</v>
      </c>
      <c r="O102" s="96">
        <f t="shared" si="439"/>
        <v>0</v>
      </c>
      <c r="P102" s="96">
        <f t="shared" ref="P102:R102" si="440">IF(BI102=0,SUM(Y102+AB102+AE102+AH102+AK102+AN102+AQ102+AT102+AW102+AZ102+BC102+BF102),BI102)</f>
        <v>0</v>
      </c>
      <c r="Q102" s="96">
        <f t="shared" si="440"/>
        <v>0</v>
      </c>
      <c r="R102" s="96">
        <f t="shared" si="440"/>
        <v>0</v>
      </c>
      <c r="S102" s="96">
        <f t="shared" ref="S102:T102" si="441">I102-M102</f>
        <v>0</v>
      </c>
      <c r="T102" s="96">
        <f t="shared" si="441"/>
        <v>0</v>
      </c>
      <c r="U102" s="96">
        <f t="shared" si="425"/>
        <v>0</v>
      </c>
      <c r="V102" s="97" t="e">
        <f t="shared" ref="V102:W102" si="442">M102/I102</f>
        <v>#DIV/0!</v>
      </c>
      <c r="W102" s="97" t="e">
        <f t="shared" si="442"/>
        <v>#DIV/0!</v>
      </c>
      <c r="X102" s="97" t="e">
        <f t="shared" si="405"/>
        <v>#DIV/0!</v>
      </c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8"/>
      <c r="BM102" s="99"/>
      <c r="BN102" s="99"/>
      <c r="BO102" s="99"/>
      <c r="BP102" s="99"/>
    </row>
    <row r="103" spans="1:68" ht="15.75" customHeight="1">
      <c r="A103" s="88"/>
      <c r="B103" s="205"/>
      <c r="C103" s="89" t="s">
        <v>161</v>
      </c>
      <c r="D103" s="90" t="s">
        <v>339</v>
      </c>
      <c r="E103" s="165">
        <v>800</v>
      </c>
      <c r="F103" s="165"/>
      <c r="G103" s="93">
        <f t="shared" si="398"/>
        <v>0</v>
      </c>
      <c r="H103" s="93">
        <f t="shared" si="399"/>
        <v>0</v>
      </c>
      <c r="I103" s="95"/>
      <c r="J103" s="95"/>
      <c r="K103" s="95"/>
      <c r="L103" s="95"/>
      <c r="M103" s="96">
        <f t="shared" ref="M103:O103" si="443">Y103+AB103+AE103+AH103+AK103+AN103+AQ103+AT103+AW103+AZ103+BC103+BF103</f>
        <v>0</v>
      </c>
      <c r="N103" s="96">
        <f t="shared" si="443"/>
        <v>0</v>
      </c>
      <c r="O103" s="96">
        <f t="shared" si="443"/>
        <v>0</v>
      </c>
      <c r="P103" s="96">
        <f t="shared" ref="P103:R103" si="444">IF(BI103=0,SUM(Y103+AB103+AE103+AH103+AK103+AN103+AQ103+AT103+AW103+AZ103+BC103+BF103),BI103)</f>
        <v>0</v>
      </c>
      <c r="Q103" s="96">
        <f t="shared" si="444"/>
        <v>0</v>
      </c>
      <c r="R103" s="96">
        <f t="shared" si="444"/>
        <v>0</v>
      </c>
      <c r="S103" s="96">
        <f t="shared" ref="S103:T103" si="445">I103-M103</f>
        <v>0</v>
      </c>
      <c r="T103" s="96">
        <f t="shared" si="445"/>
        <v>0</v>
      </c>
      <c r="U103" s="96">
        <f t="shared" si="425"/>
        <v>0</v>
      </c>
      <c r="V103" s="97" t="e">
        <f t="shared" ref="V103:W103" si="446">M103/I103</f>
        <v>#DIV/0!</v>
      </c>
      <c r="W103" s="97" t="e">
        <f t="shared" si="446"/>
        <v>#DIV/0!</v>
      </c>
      <c r="X103" s="97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102">
        <v>0</v>
      </c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8"/>
      <c r="BM103" s="99"/>
      <c r="BN103" s="99"/>
      <c r="BO103" s="99"/>
      <c r="BP103" s="99"/>
    </row>
    <row r="104" spans="1:68" ht="15.75" customHeight="1">
      <c r="A104" s="88"/>
      <c r="B104" s="205"/>
      <c r="C104" s="89" t="s">
        <v>340</v>
      </c>
      <c r="D104" s="90" t="s">
        <v>341</v>
      </c>
      <c r="E104" s="165"/>
      <c r="F104" s="165"/>
      <c r="G104" s="93" t="e">
        <f t="shared" si="398"/>
        <v>#DIV/0!</v>
      </c>
      <c r="H104" s="93" t="e">
        <f t="shared" si="399"/>
        <v>#DIV/0!</v>
      </c>
      <c r="I104" s="95"/>
      <c r="J104" s="95"/>
      <c r="K104" s="95"/>
      <c r="L104" s="95"/>
      <c r="M104" s="96">
        <f t="shared" ref="M104:O104" si="447">Y104+AB104+AE104+AH104+AK104+AN104+AQ104+AT104+AW104+AZ104+BC104+BF104</f>
        <v>0</v>
      </c>
      <c r="N104" s="96">
        <f t="shared" si="447"/>
        <v>0</v>
      </c>
      <c r="O104" s="96">
        <f t="shared" si="447"/>
        <v>0</v>
      </c>
      <c r="P104" s="96">
        <f t="shared" ref="P104:R104" si="448">IF(BI104=0,SUM(Y104+AB104+AE104+AH104+AK104+AN104+AQ104+AT104+AW104+AZ104+BC104+BF104),BI104)</f>
        <v>0</v>
      </c>
      <c r="Q104" s="96">
        <f t="shared" si="448"/>
        <v>0</v>
      </c>
      <c r="R104" s="96">
        <f t="shared" si="448"/>
        <v>0</v>
      </c>
      <c r="S104" s="96">
        <f t="shared" ref="S104:T104" si="449">I104-M104</f>
        <v>0</v>
      </c>
      <c r="T104" s="96">
        <f t="shared" si="449"/>
        <v>0</v>
      </c>
      <c r="U104" s="96">
        <f t="shared" si="425"/>
        <v>0</v>
      </c>
      <c r="V104" s="97" t="e">
        <f t="shared" ref="V104:W104" si="450">M104/I104</f>
        <v>#DIV/0!</v>
      </c>
      <c r="W104" s="97" t="e">
        <f t="shared" si="450"/>
        <v>#DIV/0!</v>
      </c>
      <c r="X104" s="97" t="e">
        <f t="shared" ref="X104:X116" si="451">O104/L104</f>
        <v>#DIV/0!</v>
      </c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8"/>
      <c r="BM104" s="99"/>
      <c r="BN104" s="99"/>
      <c r="BO104" s="99"/>
      <c r="BP104" s="99"/>
    </row>
    <row r="105" spans="1:68" ht="15.75" customHeight="1">
      <c r="A105" s="88"/>
      <c r="B105" s="205"/>
      <c r="C105" s="100" t="s">
        <v>268</v>
      </c>
      <c r="D105" s="90" t="s">
        <v>140</v>
      </c>
      <c r="E105" s="91">
        <v>15000</v>
      </c>
      <c r="F105" s="165"/>
      <c r="G105" s="93">
        <f t="shared" si="398"/>
        <v>0</v>
      </c>
      <c r="H105" s="93">
        <f t="shared" si="399"/>
        <v>0</v>
      </c>
      <c r="I105" s="95"/>
      <c r="J105" s="95"/>
      <c r="K105" s="95"/>
      <c r="L105" s="95"/>
      <c r="M105" s="96">
        <f t="shared" ref="M105:O105" si="452">Y105+AB105+AE105+AH105+AK105+AN105+AQ105+AT105+AW105+AZ105+BC105+BF105</f>
        <v>0</v>
      </c>
      <c r="N105" s="96">
        <f t="shared" si="452"/>
        <v>0</v>
      </c>
      <c r="O105" s="96">
        <f t="shared" si="452"/>
        <v>0</v>
      </c>
      <c r="P105" s="96">
        <f t="shared" ref="P105:R105" si="453">IF(BI105=0,SUM(Y105+AB105+AE105+AH105+AK105+AN105+AQ105+AT105+AW105+AZ105+BC105+BF105),BI105)</f>
        <v>0</v>
      </c>
      <c r="Q105" s="96">
        <f t="shared" si="453"/>
        <v>0</v>
      </c>
      <c r="R105" s="96">
        <f t="shared" si="453"/>
        <v>0</v>
      </c>
      <c r="S105" s="96">
        <f t="shared" ref="S105:T105" si="454">I105-M105</f>
        <v>0</v>
      </c>
      <c r="T105" s="96">
        <f t="shared" si="454"/>
        <v>0</v>
      </c>
      <c r="U105" s="96">
        <f t="shared" si="425"/>
        <v>0</v>
      </c>
      <c r="V105" s="97" t="e">
        <f t="shared" ref="V105:W105" si="455">M105/I105</f>
        <v>#DIV/0!</v>
      </c>
      <c r="W105" s="97" t="e">
        <f t="shared" si="455"/>
        <v>#DIV/0!</v>
      </c>
      <c r="X105" s="97" t="e">
        <f t="shared" si="451"/>
        <v>#DIV/0!</v>
      </c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8"/>
      <c r="BM105" s="99"/>
      <c r="BN105" s="99"/>
      <c r="BO105" s="99"/>
      <c r="BP105" s="99"/>
    </row>
    <row r="106" spans="1:68" ht="15.75" customHeight="1">
      <c r="A106" s="88"/>
      <c r="B106" s="210"/>
      <c r="C106" s="100" t="s">
        <v>229</v>
      </c>
      <c r="D106" s="121" t="s">
        <v>342</v>
      </c>
      <c r="E106" s="115">
        <v>70000</v>
      </c>
      <c r="F106" s="165"/>
      <c r="G106" s="93">
        <f t="shared" si="398"/>
        <v>0</v>
      </c>
      <c r="H106" s="93">
        <f t="shared" si="399"/>
        <v>0</v>
      </c>
      <c r="I106" s="95"/>
      <c r="J106" s="95"/>
      <c r="K106" s="95"/>
      <c r="L106" s="95"/>
      <c r="M106" s="96">
        <f t="shared" ref="M106:O106" si="456">Y106+AB106+AE106+AH106+AK106+AN106+AQ106+AT106+AW106+AZ106+BC106+BF106</f>
        <v>0</v>
      </c>
      <c r="N106" s="96">
        <f t="shared" si="456"/>
        <v>0</v>
      </c>
      <c r="O106" s="96">
        <f t="shared" si="456"/>
        <v>0</v>
      </c>
      <c r="P106" s="96">
        <f t="shared" ref="P106:R106" si="457">IF(BI106=0,SUM(Y106+AB106+AE106+AH106+AK106+AN106+AQ106+AT106+AW106+AZ106+BC106+BF106),BI106)</f>
        <v>0</v>
      </c>
      <c r="Q106" s="96">
        <f t="shared" si="457"/>
        <v>0</v>
      </c>
      <c r="R106" s="96">
        <f t="shared" si="457"/>
        <v>0</v>
      </c>
      <c r="S106" s="96">
        <f t="shared" ref="S106:S113" si="458">I106-M106</f>
        <v>0</v>
      </c>
      <c r="T106" s="96">
        <f>J106-N106-K106</f>
        <v>0</v>
      </c>
      <c r="U106" s="96">
        <f t="shared" si="425"/>
        <v>0</v>
      </c>
      <c r="V106" s="97" t="e">
        <f t="shared" ref="V106:W106" si="459">M106/I106</f>
        <v>#DIV/0!</v>
      </c>
      <c r="W106" s="97" t="e">
        <f t="shared" si="459"/>
        <v>#DIV/0!</v>
      </c>
      <c r="X106" s="97" t="e">
        <f t="shared" si="451"/>
        <v>#DIV/0!</v>
      </c>
      <c r="Y106" s="95"/>
      <c r="Z106" s="102">
        <v>0</v>
      </c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8"/>
      <c r="BM106" s="99"/>
      <c r="BN106" s="99"/>
      <c r="BO106" s="99"/>
      <c r="BP106" s="99"/>
    </row>
    <row r="107" spans="1:68" ht="15.75" customHeight="1">
      <c r="A107" s="88"/>
      <c r="B107" s="205"/>
      <c r="C107" s="100" t="s">
        <v>318</v>
      </c>
      <c r="D107" s="121" t="s">
        <v>153</v>
      </c>
      <c r="E107" s="91">
        <v>2000</v>
      </c>
      <c r="F107" s="165"/>
      <c r="G107" s="93">
        <f t="shared" si="398"/>
        <v>0</v>
      </c>
      <c r="H107" s="93">
        <f t="shared" si="399"/>
        <v>0</v>
      </c>
      <c r="I107" s="95"/>
      <c r="J107" s="95"/>
      <c r="K107" s="95"/>
      <c r="L107" s="95"/>
      <c r="M107" s="96">
        <f t="shared" ref="M107:O107" si="460">Y107+AB107+AE107+AH107+AK107+AN107+AQ107+AT107+AW107+AZ107+BC107+BF107</f>
        <v>0</v>
      </c>
      <c r="N107" s="96">
        <f t="shared" si="460"/>
        <v>0</v>
      </c>
      <c r="O107" s="96">
        <f t="shared" si="460"/>
        <v>0</v>
      </c>
      <c r="P107" s="96">
        <f t="shared" ref="P107:R107" si="461">IF(BI107=0,SUM(Y107+AB107+AE107+AH107+AK107+AN107+AQ107+AT107+AW107+AZ107+BC107+BF107),BI107)</f>
        <v>0</v>
      </c>
      <c r="Q107" s="96">
        <f t="shared" si="461"/>
        <v>0</v>
      </c>
      <c r="R107" s="96">
        <f t="shared" si="461"/>
        <v>0</v>
      </c>
      <c r="S107" s="96">
        <f t="shared" si="458"/>
        <v>0</v>
      </c>
      <c r="T107" s="96">
        <f t="shared" ref="T107:T113" si="462">J107-N107</f>
        <v>0</v>
      </c>
      <c r="U107" s="96">
        <f t="shared" si="425"/>
        <v>0</v>
      </c>
      <c r="V107" s="97" t="e">
        <f t="shared" ref="V107:W107" si="463">M107/I107</f>
        <v>#DIV/0!</v>
      </c>
      <c r="W107" s="97" t="e">
        <f t="shared" si="463"/>
        <v>#DIV/0!</v>
      </c>
      <c r="X107" s="97" t="e">
        <f t="shared" si="451"/>
        <v>#DIV/0!</v>
      </c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8"/>
      <c r="BM107" s="99"/>
      <c r="BN107" s="99"/>
      <c r="BO107" s="99"/>
      <c r="BP107" s="99"/>
    </row>
    <row r="108" spans="1:68" ht="15.75" customHeight="1">
      <c r="A108" s="88"/>
      <c r="B108" s="205" t="s">
        <v>343</v>
      </c>
      <c r="C108" s="100" t="s">
        <v>344</v>
      </c>
      <c r="D108" s="121" t="s">
        <v>567</v>
      </c>
      <c r="E108" s="91">
        <v>3000</v>
      </c>
      <c r="F108" s="92">
        <v>10000</v>
      </c>
      <c r="G108" s="93">
        <f t="shared" si="398"/>
        <v>0</v>
      </c>
      <c r="H108" s="93">
        <f t="shared" si="399"/>
        <v>0</v>
      </c>
      <c r="I108" s="95"/>
      <c r="J108" s="95">
        <v>19996.900000000001</v>
      </c>
      <c r="K108" s="95"/>
      <c r="L108" s="95"/>
      <c r="M108" s="96">
        <f t="shared" ref="M108:O108" si="464">Y108+AB108+AE108+AH108+AK108+AN108+AQ108+AT108+AW108+AZ108+BC108+BF108</f>
        <v>0</v>
      </c>
      <c r="N108" s="96">
        <f t="shared" si="464"/>
        <v>0</v>
      </c>
      <c r="O108" s="96">
        <f t="shared" si="464"/>
        <v>0</v>
      </c>
      <c r="P108" s="96">
        <f t="shared" ref="P108:R108" si="465">IF(BI108=0,SUM(Y108+AB108+AE108+AH108+AK108+AN108+AQ108+AT108+AW108+AZ108+BC108+BF108),BI108)</f>
        <v>0</v>
      </c>
      <c r="Q108" s="96">
        <f t="shared" si="465"/>
        <v>0</v>
      </c>
      <c r="R108" s="96">
        <f t="shared" si="465"/>
        <v>0</v>
      </c>
      <c r="S108" s="96">
        <f t="shared" si="458"/>
        <v>0</v>
      </c>
      <c r="T108" s="96">
        <f t="shared" si="462"/>
        <v>19996.900000000001</v>
      </c>
      <c r="U108" s="96">
        <f t="shared" si="425"/>
        <v>0</v>
      </c>
      <c r="V108" s="97" t="e">
        <f t="shared" ref="V108:W108" si="466">M108/I108</f>
        <v>#DIV/0!</v>
      </c>
      <c r="W108" s="97">
        <f t="shared" si="466"/>
        <v>0</v>
      </c>
      <c r="X108" s="97" t="e">
        <f t="shared" si="451"/>
        <v>#DIV/0!</v>
      </c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8"/>
      <c r="BM108" s="99"/>
      <c r="BN108" s="99"/>
      <c r="BO108" s="99"/>
      <c r="BP108" s="99"/>
    </row>
    <row r="109" spans="1:68" ht="15.75" customHeight="1">
      <c r="A109" s="88"/>
      <c r="B109" s="205" t="s">
        <v>346</v>
      </c>
      <c r="C109" s="89" t="s">
        <v>347</v>
      </c>
      <c r="D109" s="90" t="s">
        <v>568</v>
      </c>
      <c r="E109" s="91"/>
      <c r="F109" s="92"/>
      <c r="G109" s="93" t="e">
        <f t="shared" si="398"/>
        <v>#DIV/0!</v>
      </c>
      <c r="H109" s="93" t="e">
        <f t="shared" si="399"/>
        <v>#DIV/0!</v>
      </c>
      <c r="I109" s="95"/>
      <c r="J109" s="116">
        <v>52560</v>
      </c>
      <c r="K109" s="116"/>
      <c r="L109" s="95"/>
      <c r="M109" s="96">
        <f t="shared" ref="M109:O109" si="467">Y109+AB109+AE109+AH109+AK109+AN109+AQ109+AT109+AW109+AZ109+BC109+BF109</f>
        <v>0</v>
      </c>
      <c r="N109" s="96">
        <f t="shared" si="467"/>
        <v>52560</v>
      </c>
      <c r="O109" s="96">
        <f t="shared" si="467"/>
        <v>0</v>
      </c>
      <c r="P109" s="96">
        <f t="shared" ref="P109:R109" si="468">IF(BI109=0,SUM(Y109+AB109+AE109+AH109+AK109+AN109+AQ109+AT109+AW109+AZ109+BC109+BF109),BI109)</f>
        <v>0</v>
      </c>
      <c r="Q109" s="96">
        <f t="shared" si="468"/>
        <v>52560</v>
      </c>
      <c r="R109" s="96">
        <f t="shared" si="468"/>
        <v>0</v>
      </c>
      <c r="S109" s="96">
        <f t="shared" si="458"/>
        <v>0</v>
      </c>
      <c r="T109" s="96">
        <f t="shared" si="462"/>
        <v>0</v>
      </c>
      <c r="U109" s="96">
        <f t="shared" si="425"/>
        <v>0</v>
      </c>
      <c r="V109" s="97" t="e">
        <f t="shared" ref="V109:W109" si="469">M109/I109</f>
        <v>#DIV/0!</v>
      </c>
      <c r="W109" s="97">
        <f t="shared" si="469"/>
        <v>1</v>
      </c>
      <c r="X109" s="97" t="e">
        <f t="shared" si="451"/>
        <v>#DIV/0!</v>
      </c>
      <c r="Y109" s="95"/>
      <c r="Z109" s="102">
        <v>52560</v>
      </c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102">
        <v>0</v>
      </c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8"/>
      <c r="BM109" s="99"/>
      <c r="BN109" s="99"/>
      <c r="BO109" s="99"/>
      <c r="BP109" s="99"/>
    </row>
    <row r="110" spans="1:68" ht="16.5" customHeight="1">
      <c r="A110" s="88"/>
      <c r="B110" s="205"/>
      <c r="C110" s="89" t="s">
        <v>349</v>
      </c>
      <c r="D110" s="121" t="s">
        <v>569</v>
      </c>
      <c r="E110" s="165"/>
      <c r="F110" s="146"/>
      <c r="G110" s="93" t="e">
        <f t="shared" si="398"/>
        <v>#DIV/0!</v>
      </c>
      <c r="H110" s="93" t="e">
        <f t="shared" si="399"/>
        <v>#DIV/0!</v>
      </c>
      <c r="I110" s="95"/>
      <c r="J110" s="95"/>
      <c r="K110" s="95"/>
      <c r="L110" s="95"/>
      <c r="M110" s="96">
        <f t="shared" ref="M110:O110" si="470">Y110+AB110+AE110+AH110+AK110+AN110+AQ110+AT110+AW110+AZ110+BC110+BF110</f>
        <v>0</v>
      </c>
      <c r="N110" s="96">
        <f t="shared" si="470"/>
        <v>0</v>
      </c>
      <c r="O110" s="96">
        <f t="shared" si="470"/>
        <v>0</v>
      </c>
      <c r="P110" s="96">
        <f t="shared" ref="P110:R110" si="471">IF(BI110=0,SUM(Y110+AB110+AE110+AH110+AK110+AN110+AQ110+AT110+AW110+AZ110+BC110+BF110),BI110)</f>
        <v>0</v>
      </c>
      <c r="Q110" s="96">
        <f t="shared" si="471"/>
        <v>0</v>
      </c>
      <c r="R110" s="96">
        <f t="shared" si="471"/>
        <v>0</v>
      </c>
      <c r="S110" s="96">
        <f t="shared" si="458"/>
        <v>0</v>
      </c>
      <c r="T110" s="96">
        <f t="shared" si="462"/>
        <v>0</v>
      </c>
      <c r="U110" s="96">
        <f t="shared" si="425"/>
        <v>0</v>
      </c>
      <c r="V110" s="97" t="e">
        <f t="shared" ref="V110:W110" si="472">M110/I110</f>
        <v>#DIV/0!</v>
      </c>
      <c r="W110" s="97" t="e">
        <f t="shared" si="472"/>
        <v>#DIV/0!</v>
      </c>
      <c r="X110" s="97" t="e">
        <f t="shared" si="451"/>
        <v>#DIV/0!</v>
      </c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8"/>
      <c r="BM110" s="99"/>
      <c r="BN110" s="99"/>
      <c r="BO110" s="99"/>
      <c r="BP110" s="99"/>
    </row>
    <row r="111" spans="1:68" ht="17.25" customHeight="1">
      <c r="A111" s="88"/>
      <c r="B111" s="205"/>
      <c r="C111" s="89" t="s">
        <v>318</v>
      </c>
      <c r="D111" s="211" t="s">
        <v>570</v>
      </c>
      <c r="E111" s="165"/>
      <c r="F111" s="212"/>
      <c r="G111" s="93" t="e">
        <f t="shared" si="398"/>
        <v>#DIV/0!</v>
      </c>
      <c r="H111" s="93" t="e">
        <f t="shared" si="399"/>
        <v>#DIV/0!</v>
      </c>
      <c r="I111" s="95"/>
      <c r="J111" s="95"/>
      <c r="K111" s="95"/>
      <c r="L111" s="95"/>
      <c r="M111" s="96">
        <f t="shared" ref="M111:O111" si="473">Y111+AB111+AE111+AH111+AK111+AN111+AQ111+AT111+AW111+AZ111+BC111+BF111</f>
        <v>0</v>
      </c>
      <c r="N111" s="96">
        <f t="shared" si="473"/>
        <v>0</v>
      </c>
      <c r="O111" s="96">
        <f t="shared" si="473"/>
        <v>0</v>
      </c>
      <c r="P111" s="96">
        <f t="shared" ref="P111:R111" si="474">IF(BI111=0,SUM(Y111+AB111+AE111+AH111+AK111+AN111+AQ111+AT111+AW111+AZ111+BC111+BF111),BI111)</f>
        <v>0</v>
      </c>
      <c r="Q111" s="96">
        <f t="shared" si="474"/>
        <v>0</v>
      </c>
      <c r="R111" s="96">
        <f t="shared" si="474"/>
        <v>0</v>
      </c>
      <c r="S111" s="96">
        <f t="shared" si="458"/>
        <v>0</v>
      </c>
      <c r="T111" s="96">
        <f t="shared" si="462"/>
        <v>0</v>
      </c>
      <c r="U111" s="96">
        <f t="shared" si="425"/>
        <v>0</v>
      </c>
      <c r="V111" s="97" t="e">
        <f t="shared" ref="V111:W111" si="475">M111/I111</f>
        <v>#DIV/0!</v>
      </c>
      <c r="W111" s="97" t="e">
        <f t="shared" si="475"/>
        <v>#DIV/0!</v>
      </c>
      <c r="X111" s="97" t="e">
        <f t="shared" si="451"/>
        <v>#DIV/0!</v>
      </c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8"/>
      <c r="BM111" s="99"/>
      <c r="BN111" s="99"/>
      <c r="BO111" s="99"/>
      <c r="BP111" s="99"/>
    </row>
    <row r="112" spans="1:68" ht="15.75" customHeight="1">
      <c r="A112" s="88"/>
      <c r="B112" s="205" t="s">
        <v>352</v>
      </c>
      <c r="C112" s="89" t="s">
        <v>323</v>
      </c>
      <c r="D112" s="90" t="s">
        <v>353</v>
      </c>
      <c r="E112" s="165">
        <v>0</v>
      </c>
      <c r="F112" s="165">
        <v>0</v>
      </c>
      <c r="G112" s="93" t="e">
        <f t="shared" si="398"/>
        <v>#DIV/0!</v>
      </c>
      <c r="H112" s="93" t="e">
        <f t="shared" si="399"/>
        <v>#DIV/0!</v>
      </c>
      <c r="I112" s="95"/>
      <c r="J112" s="95">
        <v>3207</v>
      </c>
      <c r="K112" s="95"/>
      <c r="L112" s="213"/>
      <c r="M112" s="96">
        <f t="shared" ref="M112:O112" si="476">Y112+AB112+AE112+AH112+AK112+AN112+AQ112+AT112+AW112+AZ112+BC112+BF112</f>
        <v>0</v>
      </c>
      <c r="N112" s="96">
        <f t="shared" si="476"/>
        <v>0</v>
      </c>
      <c r="O112" s="96">
        <f t="shared" si="476"/>
        <v>0</v>
      </c>
      <c r="P112" s="96">
        <f t="shared" ref="P112:R112" si="477">IF(BI112=0,SUM(Y112+AB112+AE112+AH112+AK112+AN112+AQ112+AT112+AW112+AZ112+BC112+BF112),BI112)</f>
        <v>0</v>
      </c>
      <c r="Q112" s="96">
        <f t="shared" si="477"/>
        <v>0</v>
      </c>
      <c r="R112" s="96">
        <f t="shared" si="477"/>
        <v>0</v>
      </c>
      <c r="S112" s="96">
        <f t="shared" si="458"/>
        <v>0</v>
      </c>
      <c r="T112" s="96">
        <f t="shared" si="462"/>
        <v>3207</v>
      </c>
      <c r="U112" s="96">
        <f t="shared" si="425"/>
        <v>0</v>
      </c>
      <c r="V112" s="97" t="e">
        <f t="shared" ref="V112:W112" si="478">M112/I112</f>
        <v>#DIV/0!</v>
      </c>
      <c r="W112" s="97">
        <f t="shared" si="478"/>
        <v>0</v>
      </c>
      <c r="X112" s="97" t="e">
        <f t="shared" si="451"/>
        <v>#DIV/0!</v>
      </c>
      <c r="Y112" s="95"/>
      <c r="Z112" s="95"/>
      <c r="AA112" s="95"/>
      <c r="AB112" s="95"/>
      <c r="AC112" s="95"/>
      <c r="AD112" s="95"/>
      <c r="AE112" s="214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8"/>
      <c r="BM112" s="99"/>
      <c r="BN112" s="99"/>
      <c r="BO112" s="99"/>
      <c r="BP112" s="99"/>
    </row>
    <row r="113" spans="1:68" ht="15.75" customHeight="1">
      <c r="A113" s="215"/>
      <c r="B113" s="215"/>
      <c r="C113" s="216" t="s">
        <v>354</v>
      </c>
      <c r="D113" s="143" t="s">
        <v>355</v>
      </c>
      <c r="E113" s="212"/>
      <c r="F113" s="212"/>
      <c r="G113" s="154" t="e">
        <f t="shared" si="398"/>
        <v>#DIV/0!</v>
      </c>
      <c r="H113" s="154" t="e">
        <f t="shared" si="399"/>
        <v>#DIV/0!</v>
      </c>
      <c r="I113" s="217"/>
      <c r="J113" s="218"/>
      <c r="K113" s="218"/>
      <c r="L113" s="218"/>
      <c r="M113" s="81">
        <f t="shared" ref="M113:O113" si="479">Y113+AB113+AE113+AH113+AK113+AN113+AQ113+AT113+AW113+AZ113+BC113+BF113</f>
        <v>0</v>
      </c>
      <c r="N113" s="81">
        <f t="shared" si="479"/>
        <v>0</v>
      </c>
      <c r="O113" s="81">
        <f t="shared" si="479"/>
        <v>0</v>
      </c>
      <c r="P113" s="96">
        <f t="shared" ref="P113:R113" si="480">IF(BI113=0,SUM(Y113+AB113+AE113+AH113+AK113+AN113+AQ113+AT113+AW113+AZ113+BC113+BF113),BI113)</f>
        <v>0</v>
      </c>
      <c r="Q113" s="96">
        <f t="shared" si="480"/>
        <v>0</v>
      </c>
      <c r="R113" s="96">
        <f t="shared" si="480"/>
        <v>0</v>
      </c>
      <c r="S113" s="96">
        <f t="shared" si="458"/>
        <v>0</v>
      </c>
      <c r="T113" s="96">
        <f t="shared" si="462"/>
        <v>0</v>
      </c>
      <c r="U113" s="96">
        <f t="shared" si="425"/>
        <v>0</v>
      </c>
      <c r="V113" s="78" t="e">
        <f t="shared" ref="V113:W113" si="481">M113/I113</f>
        <v>#DIV/0!</v>
      </c>
      <c r="W113" s="78" t="e">
        <f t="shared" si="481"/>
        <v>#DIV/0!</v>
      </c>
      <c r="X113" s="78" t="e">
        <f t="shared" si="451"/>
        <v>#DIV/0!</v>
      </c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9"/>
      <c r="BM113" s="220"/>
      <c r="BN113" s="220"/>
      <c r="BO113" s="220"/>
      <c r="BP113" s="220"/>
    </row>
    <row r="114" spans="1:68" ht="15.75" customHeight="1">
      <c r="A114" s="181"/>
      <c r="B114" s="181"/>
      <c r="C114" s="221"/>
      <c r="D114" s="183" t="s">
        <v>356</v>
      </c>
      <c r="E114" s="185">
        <f t="shared" ref="E114:F114" si="482">SUM(E115:E118)</f>
        <v>23296.54</v>
      </c>
      <c r="F114" s="185">
        <f t="shared" si="482"/>
        <v>0</v>
      </c>
      <c r="G114" s="222">
        <f t="shared" si="398"/>
        <v>0</v>
      </c>
      <c r="H114" s="222">
        <f t="shared" si="399"/>
        <v>0</v>
      </c>
      <c r="I114" s="185">
        <f t="shared" ref="I114:J114" si="483">SUM(I115:I118)</f>
        <v>0</v>
      </c>
      <c r="J114" s="185">
        <f t="shared" si="483"/>
        <v>0</v>
      </c>
      <c r="K114" s="185"/>
      <c r="L114" s="185">
        <f t="shared" ref="L114:O114" si="484">SUM(L115:L118)</f>
        <v>0</v>
      </c>
      <c r="M114" s="185">
        <f t="shared" si="484"/>
        <v>0</v>
      </c>
      <c r="N114" s="185">
        <f t="shared" si="484"/>
        <v>0</v>
      </c>
      <c r="O114" s="185">
        <f t="shared" si="484"/>
        <v>0</v>
      </c>
      <c r="P114" s="185">
        <f t="shared" ref="P114:R114" si="485">IF(BI114=0,SUM(Y114+AB114+AE114+AH114+AK114+AN114+AQ114+AT114+AW114+AZ114+BC114+BF114),BI114)</f>
        <v>0</v>
      </c>
      <c r="Q114" s="185">
        <f t="shared" si="485"/>
        <v>0</v>
      </c>
      <c r="R114" s="185">
        <f t="shared" si="485"/>
        <v>0</v>
      </c>
      <c r="S114" s="185">
        <f t="shared" ref="S114:U114" si="486">SUM(S115:S118)</f>
        <v>0</v>
      </c>
      <c r="T114" s="185">
        <f t="shared" si="486"/>
        <v>0</v>
      </c>
      <c r="U114" s="185">
        <f t="shared" si="486"/>
        <v>0</v>
      </c>
      <c r="V114" s="188" t="e">
        <f t="shared" ref="V114:W114" si="487">M114/I114</f>
        <v>#DIV/0!</v>
      </c>
      <c r="W114" s="188" t="e">
        <f t="shared" si="487"/>
        <v>#DIV/0!</v>
      </c>
      <c r="X114" s="188" t="e">
        <f t="shared" si="451"/>
        <v>#DIV/0!</v>
      </c>
      <c r="Y114" s="185">
        <f t="shared" ref="Y114:BK114" si="488">SUM(Y115:Y118)</f>
        <v>0</v>
      </c>
      <c r="Z114" s="185">
        <f t="shared" si="488"/>
        <v>0</v>
      </c>
      <c r="AA114" s="185">
        <f t="shared" si="488"/>
        <v>0</v>
      </c>
      <c r="AB114" s="185">
        <f t="shared" si="488"/>
        <v>0</v>
      </c>
      <c r="AC114" s="185">
        <f t="shared" si="488"/>
        <v>0</v>
      </c>
      <c r="AD114" s="185">
        <f t="shared" si="488"/>
        <v>0</v>
      </c>
      <c r="AE114" s="185">
        <f t="shared" si="488"/>
        <v>0</v>
      </c>
      <c r="AF114" s="185">
        <f t="shared" si="488"/>
        <v>0</v>
      </c>
      <c r="AG114" s="185">
        <f t="shared" si="488"/>
        <v>0</v>
      </c>
      <c r="AH114" s="185">
        <f t="shared" si="488"/>
        <v>0</v>
      </c>
      <c r="AI114" s="185">
        <f t="shared" si="488"/>
        <v>0</v>
      </c>
      <c r="AJ114" s="185">
        <f t="shared" si="488"/>
        <v>0</v>
      </c>
      <c r="AK114" s="185">
        <f t="shared" si="488"/>
        <v>0</v>
      </c>
      <c r="AL114" s="185">
        <f t="shared" si="488"/>
        <v>0</v>
      </c>
      <c r="AM114" s="185">
        <f t="shared" si="488"/>
        <v>0</v>
      </c>
      <c r="AN114" s="185">
        <f t="shared" si="488"/>
        <v>0</v>
      </c>
      <c r="AO114" s="185">
        <f t="shared" si="488"/>
        <v>0</v>
      </c>
      <c r="AP114" s="185">
        <f t="shared" si="488"/>
        <v>0</v>
      </c>
      <c r="AQ114" s="185">
        <f t="shared" si="488"/>
        <v>0</v>
      </c>
      <c r="AR114" s="185">
        <f t="shared" si="488"/>
        <v>0</v>
      </c>
      <c r="AS114" s="185">
        <f t="shared" si="488"/>
        <v>0</v>
      </c>
      <c r="AT114" s="185">
        <f t="shared" si="488"/>
        <v>0</v>
      </c>
      <c r="AU114" s="185">
        <f t="shared" si="488"/>
        <v>0</v>
      </c>
      <c r="AV114" s="185">
        <f t="shared" si="488"/>
        <v>0</v>
      </c>
      <c r="AW114" s="185">
        <f t="shared" si="488"/>
        <v>0</v>
      </c>
      <c r="AX114" s="185">
        <f t="shared" si="488"/>
        <v>0</v>
      </c>
      <c r="AY114" s="185">
        <f t="shared" si="488"/>
        <v>0</v>
      </c>
      <c r="AZ114" s="185">
        <f t="shared" si="488"/>
        <v>0</v>
      </c>
      <c r="BA114" s="185">
        <f t="shared" si="488"/>
        <v>0</v>
      </c>
      <c r="BB114" s="185">
        <f t="shared" si="488"/>
        <v>0</v>
      </c>
      <c r="BC114" s="185">
        <f t="shared" si="488"/>
        <v>0</v>
      </c>
      <c r="BD114" s="185">
        <f t="shared" si="488"/>
        <v>0</v>
      </c>
      <c r="BE114" s="185">
        <f t="shared" si="488"/>
        <v>0</v>
      </c>
      <c r="BF114" s="185">
        <f t="shared" si="488"/>
        <v>0</v>
      </c>
      <c r="BG114" s="185">
        <f t="shared" si="488"/>
        <v>0</v>
      </c>
      <c r="BH114" s="185">
        <f t="shared" si="488"/>
        <v>0</v>
      </c>
      <c r="BI114" s="185">
        <f t="shared" si="488"/>
        <v>0</v>
      </c>
      <c r="BJ114" s="185">
        <f t="shared" si="488"/>
        <v>0</v>
      </c>
      <c r="BK114" s="185">
        <f t="shared" si="488"/>
        <v>0</v>
      </c>
      <c r="BL114" s="156"/>
      <c r="BM114" s="157"/>
      <c r="BN114" s="157"/>
      <c r="BO114" s="157"/>
      <c r="BP114" s="157"/>
    </row>
    <row r="115" spans="1:68" ht="15.75" customHeight="1">
      <c r="A115" s="88"/>
      <c r="B115" s="88"/>
      <c r="C115" s="89" t="s">
        <v>357</v>
      </c>
      <c r="D115" s="90" t="s">
        <v>358</v>
      </c>
      <c r="E115" s="193">
        <v>18000</v>
      </c>
      <c r="F115" s="165"/>
      <c r="G115" s="93">
        <f t="shared" si="398"/>
        <v>0</v>
      </c>
      <c r="H115" s="93">
        <f t="shared" si="399"/>
        <v>0</v>
      </c>
      <c r="I115" s="141"/>
      <c r="J115" s="95"/>
      <c r="K115" s="95"/>
      <c r="L115" s="94"/>
      <c r="M115" s="96">
        <f t="shared" ref="M115:O115" si="489">Y115+AB115+AE115+AH115+AK115+AN115+AQ115+AT115+AW115+AZ115+BC115+BF115</f>
        <v>0</v>
      </c>
      <c r="N115" s="96">
        <f t="shared" si="489"/>
        <v>0</v>
      </c>
      <c r="O115" s="96">
        <f t="shared" si="489"/>
        <v>0</v>
      </c>
      <c r="P115" s="96">
        <f t="shared" ref="P115:R115" si="490">IF(BI115=0,SUM(Y115+AB115+AE115+AH115+AK115+AN115+AQ115+AT115+AW115+AZ115+BC115+BF115),BI115)</f>
        <v>0</v>
      </c>
      <c r="Q115" s="96">
        <f t="shared" si="490"/>
        <v>0</v>
      </c>
      <c r="R115" s="96">
        <f t="shared" si="490"/>
        <v>0</v>
      </c>
      <c r="S115" s="96">
        <f t="shared" ref="S115:T115" si="491">I115-M115</f>
        <v>0</v>
      </c>
      <c r="T115" s="96">
        <f t="shared" si="491"/>
        <v>0</v>
      </c>
      <c r="U115" s="96">
        <f t="shared" ref="U115:U118" si="492">L115-O115</f>
        <v>0</v>
      </c>
      <c r="V115" s="97" t="e">
        <f t="shared" ref="V115:W115" si="493">M115/I115</f>
        <v>#DIV/0!</v>
      </c>
      <c r="W115" s="97" t="e">
        <f t="shared" si="493"/>
        <v>#DIV/0!</v>
      </c>
      <c r="X115" s="97" t="e">
        <f t="shared" si="451"/>
        <v>#DIV/0!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102">
        <v>0</v>
      </c>
      <c r="BG115" s="95"/>
      <c r="BH115" s="95"/>
      <c r="BI115" s="95"/>
      <c r="BJ115" s="95"/>
      <c r="BK115" s="95"/>
      <c r="BL115" s="98"/>
      <c r="BM115" s="99"/>
      <c r="BN115" s="99"/>
      <c r="BO115" s="99"/>
      <c r="BP115" s="99"/>
    </row>
    <row r="116" spans="1:68" ht="15.75" customHeight="1">
      <c r="A116" s="88"/>
      <c r="B116" s="88"/>
      <c r="C116" s="89" t="s">
        <v>359</v>
      </c>
      <c r="D116" s="90" t="s">
        <v>360</v>
      </c>
      <c r="E116" s="193">
        <v>5296.54</v>
      </c>
      <c r="F116" s="165"/>
      <c r="G116" s="93">
        <f t="shared" si="398"/>
        <v>0</v>
      </c>
      <c r="H116" s="93">
        <f t="shared" si="399"/>
        <v>0</v>
      </c>
      <c r="I116" s="95"/>
      <c r="J116" s="95"/>
      <c r="K116" s="95"/>
      <c r="L116" s="94"/>
      <c r="M116" s="96">
        <f t="shared" ref="M116:O116" si="494">Y116+AB116+AE116+AH116+AK116+AN116+AQ116+AT116+AW116+AZ116+BC116+BF116</f>
        <v>0</v>
      </c>
      <c r="N116" s="96">
        <f t="shared" si="494"/>
        <v>0</v>
      </c>
      <c r="O116" s="96">
        <f t="shared" si="494"/>
        <v>0</v>
      </c>
      <c r="P116" s="96">
        <f t="shared" ref="P116:R116" si="495">IF(BI116=0,SUM(Y116+AB116+AE116+AH116+AK116+AN116+AQ116+AT116+AW116+AZ116+BC116+BF116),BI116)</f>
        <v>0</v>
      </c>
      <c r="Q116" s="96">
        <f t="shared" si="495"/>
        <v>0</v>
      </c>
      <c r="R116" s="96">
        <f t="shared" si="495"/>
        <v>0</v>
      </c>
      <c r="S116" s="96">
        <f t="shared" ref="S116:T116" si="496">I116-M116</f>
        <v>0</v>
      </c>
      <c r="T116" s="96">
        <f t="shared" si="496"/>
        <v>0</v>
      </c>
      <c r="U116" s="96">
        <f t="shared" si="492"/>
        <v>0</v>
      </c>
      <c r="V116" s="97" t="e">
        <f t="shared" ref="V116:W116" si="497">M116/I116</f>
        <v>#DIV/0!</v>
      </c>
      <c r="W116" s="97" t="e">
        <f t="shared" si="497"/>
        <v>#DIV/0!</v>
      </c>
      <c r="X116" s="97" t="e">
        <f t="shared" si="451"/>
        <v>#DIV/0!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8"/>
      <c r="BM116" s="99"/>
      <c r="BN116" s="99"/>
      <c r="BO116" s="99"/>
      <c r="BP116" s="99"/>
    </row>
    <row r="117" spans="1:68" ht="15.75" customHeight="1">
      <c r="A117" s="88"/>
      <c r="B117" s="88"/>
      <c r="C117" s="89"/>
      <c r="D117" s="90" t="s">
        <v>361</v>
      </c>
      <c r="E117" s="165"/>
      <c r="F117" s="165"/>
      <c r="G117" s="93"/>
      <c r="H117" s="93"/>
      <c r="I117" s="95"/>
      <c r="J117" s="95"/>
      <c r="K117" s="95"/>
      <c r="L117" s="94"/>
      <c r="M117" s="96">
        <f t="shared" ref="M117:O117" si="498">Y117+AB117+AE117+AH117+AK117+AN117+AQ117+AT117+AW117+AZ117+BC117+BF117</f>
        <v>0</v>
      </c>
      <c r="N117" s="96">
        <f t="shared" si="498"/>
        <v>0</v>
      </c>
      <c r="O117" s="96">
        <f t="shared" si="498"/>
        <v>0</v>
      </c>
      <c r="P117" s="96">
        <f t="shared" ref="P117:R117" si="499">IF(BI117=0,SUM(Y117+AB117+AE117+AH117+AK117+AN117+AQ117+AT117+AW117+AZ117+BC117+BF117),BI117)</f>
        <v>0</v>
      </c>
      <c r="Q117" s="96">
        <f t="shared" si="499"/>
        <v>0</v>
      </c>
      <c r="R117" s="96">
        <f t="shared" si="499"/>
        <v>0</v>
      </c>
      <c r="S117" s="96">
        <f t="shared" ref="S117:T117" si="500">I117-M117</f>
        <v>0</v>
      </c>
      <c r="T117" s="96">
        <f t="shared" si="500"/>
        <v>0</v>
      </c>
      <c r="U117" s="96">
        <f t="shared" si="492"/>
        <v>0</v>
      </c>
      <c r="V117" s="97" t="e">
        <f t="shared" ref="V117:V127" si="501">M117/I117</f>
        <v>#DIV/0!</v>
      </c>
      <c r="W117" s="97"/>
      <c r="X117" s="97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8"/>
      <c r="BM117" s="99"/>
      <c r="BN117" s="99"/>
      <c r="BO117" s="99"/>
      <c r="BP117" s="99"/>
    </row>
    <row r="118" spans="1:68" ht="15.75" customHeight="1">
      <c r="A118" s="88"/>
      <c r="B118" s="88"/>
      <c r="C118" s="89" t="s">
        <v>318</v>
      </c>
      <c r="D118" s="90" t="s">
        <v>362</v>
      </c>
      <c r="E118" s="165"/>
      <c r="F118" s="165"/>
      <c r="G118" s="93" t="e">
        <f>I118/E118</f>
        <v>#DIV/0!</v>
      </c>
      <c r="H118" s="93" t="e">
        <f t="shared" ref="H118:H127" si="502">M118/E118</f>
        <v>#DIV/0!</v>
      </c>
      <c r="I118" s="95"/>
      <c r="J118" s="95"/>
      <c r="K118" s="95"/>
      <c r="L118" s="94"/>
      <c r="M118" s="96">
        <f t="shared" ref="M118:O118" si="503">Y118+AB118+AE118+AH118+AK118+AN118+AQ118+AT118+AW118+AZ118+BC118+BF118</f>
        <v>0</v>
      </c>
      <c r="N118" s="96">
        <f t="shared" si="503"/>
        <v>0</v>
      </c>
      <c r="O118" s="96">
        <f t="shared" si="503"/>
        <v>0</v>
      </c>
      <c r="P118" s="96">
        <f t="shared" ref="P118:R118" si="504">IF(BI118=0,SUM(Y118+AB118+AE118+AH118+AK118+AN118+AQ118+AT118+AW118+AZ118+BC118+BF118),BI118)</f>
        <v>0</v>
      </c>
      <c r="Q118" s="96">
        <f t="shared" si="504"/>
        <v>0</v>
      </c>
      <c r="R118" s="96">
        <f t="shared" si="504"/>
        <v>0</v>
      </c>
      <c r="S118" s="96">
        <f t="shared" ref="S118:T118" si="505">I118-M118</f>
        <v>0</v>
      </c>
      <c r="T118" s="96">
        <f t="shared" si="505"/>
        <v>0</v>
      </c>
      <c r="U118" s="96">
        <f t="shared" si="492"/>
        <v>0</v>
      </c>
      <c r="V118" s="97" t="e">
        <f t="shared" si="501"/>
        <v>#DIV/0!</v>
      </c>
      <c r="W118" s="97" t="e">
        <f t="shared" ref="W118:W127" si="506">N118/J118</f>
        <v>#DIV/0!</v>
      </c>
      <c r="X118" s="97" t="e">
        <f t="shared" ref="X118:X127" si="507">O118/L118</f>
        <v>#DIV/0!</v>
      </c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8"/>
      <c r="BM118" s="99"/>
      <c r="BN118" s="99"/>
      <c r="BO118" s="99"/>
      <c r="BP118" s="99"/>
    </row>
    <row r="119" spans="1:68" ht="15.75" customHeight="1">
      <c r="A119" s="181"/>
      <c r="B119" s="181"/>
      <c r="C119" s="221"/>
      <c r="D119" s="223" t="s">
        <v>363</v>
      </c>
      <c r="E119" s="185">
        <f t="shared" ref="E119:G119" si="508">E120+E130+E136+E140</f>
        <v>152177.47999999998</v>
      </c>
      <c r="F119" s="185">
        <f t="shared" si="508"/>
        <v>1173964.47</v>
      </c>
      <c r="G119" s="224" t="e">
        <f t="shared" si="508"/>
        <v>#DIV/0!</v>
      </c>
      <c r="H119" s="222">
        <f t="shared" si="502"/>
        <v>0</v>
      </c>
      <c r="I119" s="185">
        <f t="shared" ref="I119:U119" si="509">I120+I130+I136+I140</f>
        <v>0</v>
      </c>
      <c r="J119" s="185">
        <f t="shared" si="509"/>
        <v>665873.97</v>
      </c>
      <c r="K119" s="185">
        <f t="shared" si="509"/>
        <v>0</v>
      </c>
      <c r="L119" s="185">
        <f t="shared" si="509"/>
        <v>0</v>
      </c>
      <c r="M119" s="185">
        <f t="shared" si="509"/>
        <v>0</v>
      </c>
      <c r="N119" s="185">
        <f t="shared" si="509"/>
        <v>120631.04999999999</v>
      </c>
      <c r="O119" s="185">
        <f t="shared" si="509"/>
        <v>0</v>
      </c>
      <c r="P119" s="185">
        <f t="shared" si="509"/>
        <v>0</v>
      </c>
      <c r="Q119" s="185">
        <f t="shared" si="509"/>
        <v>124868.24999999999</v>
      </c>
      <c r="R119" s="185">
        <f t="shared" si="509"/>
        <v>0</v>
      </c>
      <c r="S119" s="185">
        <f t="shared" si="509"/>
        <v>0</v>
      </c>
      <c r="T119" s="185">
        <f t="shared" si="509"/>
        <v>541005.72</v>
      </c>
      <c r="U119" s="185">
        <f t="shared" si="509"/>
        <v>0</v>
      </c>
      <c r="V119" s="188" t="e">
        <f t="shared" si="501"/>
        <v>#DIV/0!</v>
      </c>
      <c r="W119" s="188">
        <f t="shared" si="506"/>
        <v>0.18116198475215961</v>
      </c>
      <c r="X119" s="188" t="e">
        <f t="shared" si="507"/>
        <v>#DIV/0!</v>
      </c>
      <c r="Y119" s="185">
        <f t="shared" ref="Y119:BK119" si="510">Y120+Y130+Y136+Y140</f>
        <v>0</v>
      </c>
      <c r="Z119" s="185">
        <f t="shared" si="510"/>
        <v>0</v>
      </c>
      <c r="AA119" s="185">
        <f t="shared" si="510"/>
        <v>0</v>
      </c>
      <c r="AB119" s="185">
        <f t="shared" si="510"/>
        <v>0</v>
      </c>
      <c r="AC119" s="185">
        <f t="shared" si="510"/>
        <v>61206.74</v>
      </c>
      <c r="AD119" s="185">
        <f t="shared" si="510"/>
        <v>0</v>
      </c>
      <c r="AE119" s="185">
        <f t="shared" si="510"/>
        <v>0</v>
      </c>
      <c r="AF119" s="185">
        <f t="shared" si="510"/>
        <v>63661.509999999995</v>
      </c>
      <c r="AG119" s="185">
        <f t="shared" si="510"/>
        <v>0</v>
      </c>
      <c r="AH119" s="185">
        <f t="shared" si="510"/>
        <v>0</v>
      </c>
      <c r="AI119" s="185">
        <f t="shared" si="510"/>
        <v>0</v>
      </c>
      <c r="AJ119" s="185">
        <f t="shared" si="510"/>
        <v>0</v>
      </c>
      <c r="AK119" s="185">
        <f t="shared" si="510"/>
        <v>0</v>
      </c>
      <c r="AL119" s="185">
        <f t="shared" si="510"/>
        <v>0</v>
      </c>
      <c r="AM119" s="185">
        <f t="shared" si="510"/>
        <v>0</v>
      </c>
      <c r="AN119" s="185">
        <f t="shared" si="510"/>
        <v>0</v>
      </c>
      <c r="AO119" s="185">
        <f t="shared" si="510"/>
        <v>0</v>
      </c>
      <c r="AP119" s="185">
        <f t="shared" si="510"/>
        <v>0</v>
      </c>
      <c r="AQ119" s="185">
        <f t="shared" si="510"/>
        <v>0</v>
      </c>
      <c r="AR119" s="185">
        <f t="shared" si="510"/>
        <v>0</v>
      </c>
      <c r="AS119" s="185">
        <f t="shared" si="510"/>
        <v>0</v>
      </c>
      <c r="AT119" s="185">
        <f t="shared" si="510"/>
        <v>0</v>
      </c>
      <c r="AU119" s="185">
        <f t="shared" si="510"/>
        <v>0</v>
      </c>
      <c r="AV119" s="185">
        <f t="shared" si="510"/>
        <v>0</v>
      </c>
      <c r="AW119" s="185">
        <f t="shared" si="510"/>
        <v>0</v>
      </c>
      <c r="AX119" s="185">
        <f t="shared" si="510"/>
        <v>0</v>
      </c>
      <c r="AY119" s="185">
        <f t="shared" si="510"/>
        <v>0</v>
      </c>
      <c r="AZ119" s="185">
        <f t="shared" si="510"/>
        <v>0</v>
      </c>
      <c r="BA119" s="185">
        <f t="shared" si="510"/>
        <v>0</v>
      </c>
      <c r="BB119" s="185">
        <f t="shared" si="510"/>
        <v>0</v>
      </c>
      <c r="BC119" s="185">
        <f t="shared" si="510"/>
        <v>0</v>
      </c>
      <c r="BD119" s="185">
        <f t="shared" si="510"/>
        <v>0</v>
      </c>
      <c r="BE119" s="185">
        <f t="shared" si="510"/>
        <v>0</v>
      </c>
      <c r="BF119" s="185">
        <f t="shared" si="510"/>
        <v>0</v>
      </c>
      <c r="BG119" s="185">
        <f t="shared" si="510"/>
        <v>0</v>
      </c>
      <c r="BH119" s="185">
        <f t="shared" si="510"/>
        <v>0</v>
      </c>
      <c r="BI119" s="185">
        <f t="shared" si="510"/>
        <v>0</v>
      </c>
      <c r="BJ119" s="185">
        <f t="shared" si="510"/>
        <v>0</v>
      </c>
      <c r="BK119" s="185">
        <f t="shared" si="510"/>
        <v>0</v>
      </c>
      <c r="BL119" s="225"/>
      <c r="BM119" s="226"/>
      <c r="BN119" s="226"/>
      <c r="BO119" s="226"/>
      <c r="BP119" s="226"/>
    </row>
    <row r="120" spans="1:68" ht="15.75" customHeight="1">
      <c r="A120" s="227"/>
      <c r="B120" s="227"/>
      <c r="C120" s="228"/>
      <c r="D120" s="229" t="s">
        <v>364</v>
      </c>
      <c r="E120" s="230">
        <f t="shared" ref="E120:F120" si="511">SUM(E121:E129)</f>
        <v>152177.47999999998</v>
      </c>
      <c r="F120" s="230">
        <f t="shared" si="511"/>
        <v>0</v>
      </c>
      <c r="G120" s="186">
        <f t="shared" ref="G120:G127" si="512">I120/E120</f>
        <v>0</v>
      </c>
      <c r="H120" s="186">
        <f t="shared" si="502"/>
        <v>0</v>
      </c>
      <c r="I120" s="230">
        <f t="shared" ref="I120:O120" si="513">SUM(I121:I129)</f>
        <v>0</v>
      </c>
      <c r="J120" s="230">
        <f t="shared" si="513"/>
        <v>457969.89</v>
      </c>
      <c r="K120" s="230">
        <f t="shared" si="513"/>
        <v>0</v>
      </c>
      <c r="L120" s="230">
        <f t="shared" si="513"/>
        <v>0</v>
      </c>
      <c r="M120" s="230">
        <f t="shared" si="513"/>
        <v>0</v>
      </c>
      <c r="N120" s="230">
        <f t="shared" si="513"/>
        <v>61206.74</v>
      </c>
      <c r="O120" s="230">
        <f t="shared" si="513"/>
        <v>0</v>
      </c>
      <c r="P120" s="231">
        <f t="shared" ref="P120:R120" si="514">IF(BI120=0,SUM(Y120+AB120+AE120+AH120+AK120+AN120+AQ120+AT120+AW120+AZ120+BC120+BF120),BI120)</f>
        <v>0</v>
      </c>
      <c r="Q120" s="231">
        <f t="shared" si="514"/>
        <v>61206.74</v>
      </c>
      <c r="R120" s="231">
        <f t="shared" si="514"/>
        <v>0</v>
      </c>
      <c r="S120" s="230">
        <f t="shared" ref="S120:U120" si="515">SUM(S121:S129)</f>
        <v>0</v>
      </c>
      <c r="T120" s="230">
        <f t="shared" si="515"/>
        <v>396763.15</v>
      </c>
      <c r="U120" s="230">
        <f t="shared" si="515"/>
        <v>0</v>
      </c>
      <c r="V120" s="187" t="e">
        <f t="shared" si="501"/>
        <v>#DIV/0!</v>
      </c>
      <c r="W120" s="187">
        <f t="shared" si="506"/>
        <v>0.13364795663749859</v>
      </c>
      <c r="X120" s="187" t="e">
        <f t="shared" si="507"/>
        <v>#DIV/0!</v>
      </c>
      <c r="Y120" s="230">
        <f t="shared" ref="Y120:BK120" si="516">SUM(Y121:Y129)</f>
        <v>0</v>
      </c>
      <c r="Z120" s="230">
        <f t="shared" si="516"/>
        <v>0</v>
      </c>
      <c r="AA120" s="230">
        <f t="shared" si="516"/>
        <v>0</v>
      </c>
      <c r="AB120" s="230">
        <f t="shared" si="516"/>
        <v>0</v>
      </c>
      <c r="AC120" s="230">
        <f t="shared" si="516"/>
        <v>61206.74</v>
      </c>
      <c r="AD120" s="230">
        <f t="shared" si="516"/>
        <v>0</v>
      </c>
      <c r="AE120" s="230">
        <f t="shared" si="516"/>
        <v>0</v>
      </c>
      <c r="AF120" s="230">
        <f t="shared" si="516"/>
        <v>0</v>
      </c>
      <c r="AG120" s="230">
        <f t="shared" si="516"/>
        <v>0</v>
      </c>
      <c r="AH120" s="230">
        <f t="shared" si="516"/>
        <v>0</v>
      </c>
      <c r="AI120" s="230">
        <f t="shared" si="516"/>
        <v>0</v>
      </c>
      <c r="AJ120" s="230">
        <f t="shared" si="516"/>
        <v>0</v>
      </c>
      <c r="AK120" s="230">
        <f t="shared" si="516"/>
        <v>0</v>
      </c>
      <c r="AL120" s="230">
        <f t="shared" si="516"/>
        <v>0</v>
      </c>
      <c r="AM120" s="230">
        <f t="shared" si="516"/>
        <v>0</v>
      </c>
      <c r="AN120" s="230">
        <f t="shared" si="516"/>
        <v>0</v>
      </c>
      <c r="AO120" s="230">
        <f t="shared" si="516"/>
        <v>0</v>
      </c>
      <c r="AP120" s="230">
        <f t="shared" si="516"/>
        <v>0</v>
      </c>
      <c r="AQ120" s="230">
        <f t="shared" si="516"/>
        <v>0</v>
      </c>
      <c r="AR120" s="230">
        <f t="shared" si="516"/>
        <v>0</v>
      </c>
      <c r="AS120" s="230">
        <f t="shared" si="516"/>
        <v>0</v>
      </c>
      <c r="AT120" s="230">
        <f t="shared" si="516"/>
        <v>0</v>
      </c>
      <c r="AU120" s="230">
        <f t="shared" si="516"/>
        <v>0</v>
      </c>
      <c r="AV120" s="230">
        <f t="shared" si="516"/>
        <v>0</v>
      </c>
      <c r="AW120" s="230">
        <f t="shared" si="516"/>
        <v>0</v>
      </c>
      <c r="AX120" s="230">
        <f t="shared" si="516"/>
        <v>0</v>
      </c>
      <c r="AY120" s="230">
        <f t="shared" si="516"/>
        <v>0</v>
      </c>
      <c r="AZ120" s="230">
        <f t="shared" si="516"/>
        <v>0</v>
      </c>
      <c r="BA120" s="230">
        <f t="shared" si="516"/>
        <v>0</v>
      </c>
      <c r="BB120" s="230">
        <f t="shared" si="516"/>
        <v>0</v>
      </c>
      <c r="BC120" s="230">
        <f t="shared" si="516"/>
        <v>0</v>
      </c>
      <c r="BD120" s="230">
        <f t="shared" si="516"/>
        <v>0</v>
      </c>
      <c r="BE120" s="230">
        <f t="shared" si="516"/>
        <v>0</v>
      </c>
      <c r="BF120" s="230">
        <f t="shared" si="516"/>
        <v>0</v>
      </c>
      <c r="BG120" s="230">
        <f t="shared" si="516"/>
        <v>0</v>
      </c>
      <c r="BH120" s="230">
        <f t="shared" si="516"/>
        <v>0</v>
      </c>
      <c r="BI120" s="230">
        <f t="shared" si="516"/>
        <v>0</v>
      </c>
      <c r="BJ120" s="230">
        <f t="shared" si="516"/>
        <v>0</v>
      </c>
      <c r="BK120" s="230">
        <f t="shared" si="516"/>
        <v>0</v>
      </c>
      <c r="BL120" s="232"/>
      <c r="BM120" s="233"/>
      <c r="BN120" s="233"/>
      <c r="BO120" s="233"/>
      <c r="BP120" s="233"/>
    </row>
    <row r="121" spans="1:68" ht="15.75" customHeight="1">
      <c r="A121" s="110"/>
      <c r="B121" s="110"/>
      <c r="C121" s="89" t="s">
        <v>365</v>
      </c>
      <c r="D121" s="90" t="s">
        <v>143</v>
      </c>
      <c r="E121" s="193">
        <v>116482.68</v>
      </c>
      <c r="F121" s="165"/>
      <c r="G121" s="93">
        <f t="shared" si="512"/>
        <v>0</v>
      </c>
      <c r="H121" s="93">
        <f t="shared" si="502"/>
        <v>0</v>
      </c>
      <c r="I121" s="95"/>
      <c r="J121" s="95"/>
      <c r="K121" s="95"/>
      <c r="L121" s="95"/>
      <c r="M121" s="96">
        <f t="shared" ref="M121:O121" si="517">Y121+AB121+AE121+AH121+AK121+AN121+AQ121+AT121+AW121+AZ121+BC121+BF121</f>
        <v>0</v>
      </c>
      <c r="N121" s="96">
        <f t="shared" si="517"/>
        <v>0</v>
      </c>
      <c r="O121" s="96">
        <f t="shared" si="517"/>
        <v>0</v>
      </c>
      <c r="P121" s="96">
        <f t="shared" ref="P121:R121" si="518">IF(BI121=0,SUM(Y121+AB121+AE121+AH121+AK121+AN121+AQ121+AT121+AW121+AZ121+BC121+BF121),BI121)</f>
        <v>0</v>
      </c>
      <c r="Q121" s="96">
        <f t="shared" si="518"/>
        <v>0</v>
      </c>
      <c r="R121" s="96">
        <f t="shared" si="518"/>
        <v>0</v>
      </c>
      <c r="S121" s="96">
        <f t="shared" ref="S121:T121" si="519">I121-M121</f>
        <v>0</v>
      </c>
      <c r="T121" s="96">
        <f t="shared" si="519"/>
        <v>0</v>
      </c>
      <c r="U121" s="96">
        <f t="shared" ref="U121:U129" si="520">L121-O121</f>
        <v>0</v>
      </c>
      <c r="V121" s="93" t="e">
        <f t="shared" si="501"/>
        <v>#DIV/0!</v>
      </c>
      <c r="W121" s="93" t="e">
        <f t="shared" si="506"/>
        <v>#DIV/0!</v>
      </c>
      <c r="X121" s="93" t="e">
        <f t="shared" si="507"/>
        <v>#DIV/0!</v>
      </c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118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8"/>
      <c r="BM121" s="99"/>
      <c r="BN121" s="99"/>
      <c r="BO121" s="99"/>
      <c r="BP121" s="99"/>
    </row>
    <row r="122" spans="1:68" ht="15.75" customHeight="1">
      <c r="A122" s="110"/>
      <c r="B122" s="110"/>
      <c r="C122" s="89" t="s">
        <v>318</v>
      </c>
      <c r="D122" s="90" t="s">
        <v>366</v>
      </c>
      <c r="E122" s="165"/>
      <c r="F122" s="165"/>
      <c r="G122" s="93" t="e">
        <f t="shared" si="512"/>
        <v>#DIV/0!</v>
      </c>
      <c r="H122" s="93" t="e">
        <f t="shared" si="502"/>
        <v>#DIV/0!</v>
      </c>
      <c r="I122" s="95"/>
      <c r="J122" s="95"/>
      <c r="K122" s="95"/>
      <c r="L122" s="95"/>
      <c r="M122" s="96">
        <f t="shared" ref="M122:O122" si="521">Y122+AB122+AE122+AH122+AK122+AN122+AQ122+AT122+AW122+AZ122+BC122+BF122</f>
        <v>0</v>
      </c>
      <c r="N122" s="96">
        <f t="shared" si="521"/>
        <v>0</v>
      </c>
      <c r="O122" s="96">
        <f t="shared" si="521"/>
        <v>0</v>
      </c>
      <c r="P122" s="96">
        <f t="shared" ref="P122:R122" si="522">IF(BI122=0,SUM(Y122+AB122+AE122+AH122+AK122+AN122+AQ122+AT122+AW122+AZ122+BC122+BF122),BI122)</f>
        <v>0</v>
      </c>
      <c r="Q122" s="96">
        <f t="shared" si="522"/>
        <v>0</v>
      </c>
      <c r="R122" s="96">
        <f t="shared" si="522"/>
        <v>0</v>
      </c>
      <c r="S122" s="96">
        <f t="shared" ref="S122:T122" si="523">I122-M122</f>
        <v>0</v>
      </c>
      <c r="T122" s="96">
        <f t="shared" si="523"/>
        <v>0</v>
      </c>
      <c r="U122" s="96">
        <f t="shared" si="520"/>
        <v>0</v>
      </c>
      <c r="V122" s="93" t="e">
        <f t="shared" si="501"/>
        <v>#DIV/0!</v>
      </c>
      <c r="W122" s="93" t="e">
        <f t="shared" si="506"/>
        <v>#DIV/0!</v>
      </c>
      <c r="X122" s="93" t="e">
        <f t="shared" si="507"/>
        <v>#DIV/0!</v>
      </c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118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8"/>
      <c r="BM122" s="99"/>
      <c r="BN122" s="99"/>
      <c r="BO122" s="99"/>
      <c r="BP122" s="99"/>
    </row>
    <row r="123" spans="1:68" ht="15.75" customHeight="1">
      <c r="A123" s="110"/>
      <c r="B123" s="110"/>
      <c r="C123" s="89" t="s">
        <v>367</v>
      </c>
      <c r="D123" s="90" t="s">
        <v>368</v>
      </c>
      <c r="E123" s="165"/>
      <c r="F123" s="165"/>
      <c r="G123" s="93" t="e">
        <f t="shared" si="512"/>
        <v>#DIV/0!</v>
      </c>
      <c r="H123" s="93" t="e">
        <f t="shared" si="502"/>
        <v>#DIV/0!</v>
      </c>
      <c r="I123" s="95"/>
      <c r="J123" s="95"/>
      <c r="K123" s="95"/>
      <c r="L123" s="95"/>
      <c r="M123" s="96">
        <f t="shared" ref="M123:O123" si="524">Y123+AB123+AE123+AH123+AK123+AN123+AQ123+AT123+AW123+AZ123+BC123+BF123</f>
        <v>0</v>
      </c>
      <c r="N123" s="96">
        <f t="shared" si="524"/>
        <v>0</v>
      </c>
      <c r="O123" s="96">
        <f t="shared" si="524"/>
        <v>0</v>
      </c>
      <c r="P123" s="96">
        <f t="shared" ref="P123:R123" si="525">IF(BI123=0,SUM(Y123+AB123+AE123+AH123+AK123+AN123+AQ123+AT123+AW123+AZ123+BC123+BF123),BI123)</f>
        <v>0</v>
      </c>
      <c r="Q123" s="96">
        <f t="shared" si="525"/>
        <v>0</v>
      </c>
      <c r="R123" s="96">
        <f t="shared" si="525"/>
        <v>0</v>
      </c>
      <c r="S123" s="96">
        <f t="shared" ref="S123:T123" si="526">I123-M123</f>
        <v>0</v>
      </c>
      <c r="T123" s="96">
        <f t="shared" si="526"/>
        <v>0</v>
      </c>
      <c r="U123" s="96">
        <f t="shared" si="520"/>
        <v>0</v>
      </c>
      <c r="V123" s="93" t="e">
        <f t="shared" si="501"/>
        <v>#DIV/0!</v>
      </c>
      <c r="W123" s="93" t="e">
        <f t="shared" si="506"/>
        <v>#DIV/0!</v>
      </c>
      <c r="X123" s="93" t="e">
        <f t="shared" si="507"/>
        <v>#DIV/0!</v>
      </c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118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8"/>
      <c r="BM123" s="99"/>
      <c r="BN123" s="99"/>
      <c r="BO123" s="99"/>
      <c r="BP123" s="99"/>
    </row>
    <row r="124" spans="1:68" ht="18" customHeight="1">
      <c r="A124" s="110"/>
      <c r="B124" s="110"/>
      <c r="C124" s="89" t="s">
        <v>161</v>
      </c>
      <c r="D124" s="90" t="s">
        <v>369</v>
      </c>
      <c r="E124" s="165"/>
      <c r="F124" s="165"/>
      <c r="G124" s="93" t="e">
        <f t="shared" si="512"/>
        <v>#DIV/0!</v>
      </c>
      <c r="H124" s="93" t="e">
        <f t="shared" si="502"/>
        <v>#DIV/0!</v>
      </c>
      <c r="I124" s="95"/>
      <c r="J124" s="95"/>
      <c r="K124" s="95"/>
      <c r="L124" s="95"/>
      <c r="M124" s="96">
        <f t="shared" ref="M124:O124" si="527">Y124+AB124+AE124+AH124+AK124+AN124+AQ124+AT124+AW124+AZ124+BC124+BF124</f>
        <v>0</v>
      </c>
      <c r="N124" s="96">
        <f t="shared" si="527"/>
        <v>0</v>
      </c>
      <c r="O124" s="96">
        <f t="shared" si="527"/>
        <v>0</v>
      </c>
      <c r="P124" s="96">
        <f t="shared" ref="P124:R124" si="528">IF(BI124=0,SUM(Y124+AB124+AE124+AH124+AK124+AN124+AQ124+AT124+AW124+AZ124+BC124+BF124),BI124)</f>
        <v>0</v>
      </c>
      <c r="Q124" s="96">
        <f t="shared" si="528"/>
        <v>0</v>
      </c>
      <c r="R124" s="96">
        <f t="shared" si="528"/>
        <v>0</v>
      </c>
      <c r="S124" s="96">
        <f t="shared" ref="S124:T124" si="529">I124-M124</f>
        <v>0</v>
      </c>
      <c r="T124" s="96">
        <f t="shared" si="529"/>
        <v>0</v>
      </c>
      <c r="U124" s="96">
        <f t="shared" si="520"/>
        <v>0</v>
      </c>
      <c r="V124" s="93" t="e">
        <f t="shared" si="501"/>
        <v>#DIV/0!</v>
      </c>
      <c r="W124" s="93" t="e">
        <f t="shared" si="506"/>
        <v>#DIV/0!</v>
      </c>
      <c r="X124" s="93" t="e">
        <f t="shared" si="507"/>
        <v>#DIV/0!</v>
      </c>
      <c r="Y124" s="95"/>
      <c r="Z124" s="102">
        <v>0</v>
      </c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118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8"/>
      <c r="BM124" s="99"/>
      <c r="BN124" s="99"/>
      <c r="BO124" s="99"/>
      <c r="BP124" s="99"/>
    </row>
    <row r="125" spans="1:68" ht="15.75" customHeight="1">
      <c r="A125" s="110"/>
      <c r="B125" s="142" t="s">
        <v>370</v>
      </c>
      <c r="C125" s="89" t="s">
        <v>161</v>
      </c>
      <c r="D125" s="90" t="s">
        <v>571</v>
      </c>
      <c r="E125" s="165"/>
      <c r="F125" s="165"/>
      <c r="G125" s="93" t="e">
        <f t="shared" si="512"/>
        <v>#DIV/0!</v>
      </c>
      <c r="H125" s="93" t="e">
        <f t="shared" si="502"/>
        <v>#DIV/0!</v>
      </c>
      <c r="I125" s="95"/>
      <c r="J125" s="234">
        <f>2187.61+388.49+200+59.9+14.5+358.9+1990</f>
        <v>5199.4000000000005</v>
      </c>
      <c r="K125" s="116"/>
      <c r="L125" s="95"/>
      <c r="M125" s="96">
        <f t="shared" ref="M125:O125" si="530">Y125+AB125+AE125+AH125+AK125+AN125+AQ125+AT125+AW125+AZ125+BC125+BF125</f>
        <v>0</v>
      </c>
      <c r="N125" s="96">
        <f t="shared" si="530"/>
        <v>0</v>
      </c>
      <c r="O125" s="96">
        <f t="shared" si="530"/>
        <v>0</v>
      </c>
      <c r="P125" s="96">
        <f t="shared" ref="P125:R125" si="531">IF(BI125=0,SUM(Y125+AB125+AE125+AH125+AK125+AN125+AQ125+AT125+AW125+AZ125+BC125+BF125),BI125)</f>
        <v>0</v>
      </c>
      <c r="Q125" s="96">
        <f t="shared" si="531"/>
        <v>0</v>
      </c>
      <c r="R125" s="96">
        <f t="shared" si="531"/>
        <v>0</v>
      </c>
      <c r="S125" s="96">
        <f t="shared" ref="S125:T125" si="532">I125-M125</f>
        <v>0</v>
      </c>
      <c r="T125" s="96">
        <f t="shared" si="532"/>
        <v>5199.4000000000005</v>
      </c>
      <c r="U125" s="96">
        <f t="shared" si="520"/>
        <v>0</v>
      </c>
      <c r="V125" s="93" t="e">
        <f t="shared" si="501"/>
        <v>#DIV/0!</v>
      </c>
      <c r="W125" s="93">
        <f t="shared" si="506"/>
        <v>0</v>
      </c>
      <c r="X125" s="93" t="e">
        <f t="shared" si="507"/>
        <v>#DIV/0!</v>
      </c>
      <c r="Y125" s="95"/>
      <c r="Z125" s="95"/>
      <c r="AA125" s="95"/>
      <c r="AB125" s="95"/>
      <c r="AC125" s="102">
        <v>0</v>
      </c>
      <c r="AD125" s="95"/>
      <c r="AE125" s="95"/>
      <c r="AF125" s="102">
        <v>0</v>
      </c>
      <c r="AG125" s="95"/>
      <c r="AH125" s="95"/>
      <c r="AI125" s="95"/>
      <c r="AJ125" s="95"/>
      <c r="AK125" s="95"/>
      <c r="AL125" s="102">
        <v>0</v>
      </c>
      <c r="AM125" s="95"/>
      <c r="AN125" s="95"/>
      <c r="AO125" s="95"/>
      <c r="AP125" s="95"/>
      <c r="AQ125" s="95"/>
      <c r="AR125" s="102">
        <v>0</v>
      </c>
      <c r="AS125" s="95"/>
      <c r="AT125" s="118"/>
      <c r="AU125" s="102">
        <v>0</v>
      </c>
      <c r="AV125" s="95"/>
      <c r="AW125" s="95"/>
      <c r="AX125" s="102">
        <v>0</v>
      </c>
      <c r="AY125" s="95"/>
      <c r="AZ125" s="95"/>
      <c r="BA125" s="102">
        <v>0</v>
      </c>
      <c r="BB125" s="95"/>
      <c r="BC125" s="95"/>
      <c r="BD125" s="95"/>
      <c r="BE125" s="95"/>
      <c r="BF125" s="95"/>
      <c r="BG125" s="102"/>
      <c r="BH125" s="95"/>
      <c r="BI125" s="95"/>
      <c r="BJ125" s="95"/>
      <c r="BK125" s="95"/>
      <c r="BL125" s="98"/>
      <c r="BM125" s="99"/>
      <c r="BN125" s="99"/>
      <c r="BO125" s="99"/>
      <c r="BP125" s="99"/>
    </row>
    <row r="126" spans="1:68" ht="15.75" customHeight="1">
      <c r="A126" s="110"/>
      <c r="B126" s="110"/>
      <c r="C126" s="89" t="s">
        <v>372</v>
      </c>
      <c r="D126" s="90" t="s">
        <v>373</v>
      </c>
      <c r="E126" s="193">
        <v>35694.800000000003</v>
      </c>
      <c r="F126" s="165"/>
      <c r="G126" s="93">
        <f t="shared" si="512"/>
        <v>0</v>
      </c>
      <c r="H126" s="93">
        <f t="shared" si="502"/>
        <v>0</v>
      </c>
      <c r="I126" s="95"/>
      <c r="J126" s="95"/>
      <c r="K126" s="95"/>
      <c r="L126" s="95"/>
      <c r="M126" s="96">
        <f t="shared" ref="M126:O126" si="533">Y126+AB126+AE126+AH126+AK126+AN126+AQ126+AT126+AW126+AZ126+BC126+BF126</f>
        <v>0</v>
      </c>
      <c r="N126" s="96">
        <f t="shared" si="533"/>
        <v>0</v>
      </c>
      <c r="O126" s="96">
        <f t="shared" si="533"/>
        <v>0</v>
      </c>
      <c r="P126" s="96">
        <f t="shared" ref="P126:R126" si="534">IF(BI126=0,SUM(Y126+AB126+AE126+AH126+AK126+AN126+AQ126+AT126+AW126+AZ126+BC126+BF126),BI126)</f>
        <v>0</v>
      </c>
      <c r="Q126" s="96">
        <f t="shared" si="534"/>
        <v>0</v>
      </c>
      <c r="R126" s="96">
        <f t="shared" si="534"/>
        <v>0</v>
      </c>
      <c r="S126" s="96">
        <f t="shared" ref="S126:T126" si="535">I126-M126</f>
        <v>0</v>
      </c>
      <c r="T126" s="96">
        <f t="shared" si="535"/>
        <v>0</v>
      </c>
      <c r="U126" s="96">
        <f t="shared" si="520"/>
        <v>0</v>
      </c>
      <c r="V126" s="93" t="e">
        <f t="shared" si="501"/>
        <v>#DIV/0!</v>
      </c>
      <c r="W126" s="93" t="e">
        <f t="shared" si="506"/>
        <v>#DIV/0!</v>
      </c>
      <c r="X126" s="93" t="e">
        <f t="shared" si="507"/>
        <v>#DIV/0!</v>
      </c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118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8"/>
      <c r="BM126" s="99"/>
      <c r="BN126" s="99"/>
      <c r="BO126" s="99"/>
      <c r="BP126" s="99"/>
    </row>
    <row r="127" spans="1:68" ht="15.75" customHeight="1">
      <c r="A127" s="110"/>
      <c r="B127" s="135"/>
      <c r="C127" s="89" t="s">
        <v>374</v>
      </c>
      <c r="D127" s="140" t="s">
        <v>375</v>
      </c>
      <c r="E127" s="165"/>
      <c r="F127" s="165"/>
      <c r="G127" s="93" t="e">
        <f t="shared" si="512"/>
        <v>#DIV/0!</v>
      </c>
      <c r="H127" s="93" t="e">
        <f t="shared" si="502"/>
        <v>#DIV/0!</v>
      </c>
      <c r="I127" s="95"/>
      <c r="J127" s="95"/>
      <c r="K127" s="95"/>
      <c r="L127" s="95"/>
      <c r="M127" s="96">
        <f t="shared" ref="M127:O127" si="536">Y127+AB127+AE127+AH127+AK127+AN127+AQ127+AT127+AW127+AZ127+BC127+BF127</f>
        <v>0</v>
      </c>
      <c r="N127" s="96">
        <f t="shared" si="536"/>
        <v>0</v>
      </c>
      <c r="O127" s="96">
        <f t="shared" si="536"/>
        <v>0</v>
      </c>
      <c r="P127" s="96">
        <f t="shared" ref="P127:R127" si="537">IF(BI127=0,SUM(Y127+AB127+AE127+AH127+AK127+AN127+AQ127+AT127+AW127+AZ127+BC127+BF127),BI127)</f>
        <v>0</v>
      </c>
      <c r="Q127" s="96">
        <f t="shared" si="537"/>
        <v>0</v>
      </c>
      <c r="R127" s="96">
        <f t="shared" si="537"/>
        <v>0</v>
      </c>
      <c r="S127" s="96">
        <f t="shared" ref="S127:T127" si="538">I127-M127</f>
        <v>0</v>
      </c>
      <c r="T127" s="96">
        <f t="shared" si="538"/>
        <v>0</v>
      </c>
      <c r="U127" s="96">
        <f t="shared" si="520"/>
        <v>0</v>
      </c>
      <c r="V127" s="93" t="e">
        <f t="shared" si="501"/>
        <v>#DIV/0!</v>
      </c>
      <c r="W127" s="93" t="e">
        <f t="shared" si="506"/>
        <v>#DIV/0!</v>
      </c>
      <c r="X127" s="93" t="e">
        <f t="shared" si="507"/>
        <v>#DIV/0!</v>
      </c>
      <c r="Y127" s="95"/>
      <c r="Z127" s="95"/>
      <c r="AA127" s="95"/>
      <c r="AB127" s="95"/>
      <c r="AC127" s="95"/>
      <c r="AD127" s="95"/>
      <c r="AE127" s="95"/>
      <c r="AF127" s="102">
        <v>0</v>
      </c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118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8"/>
      <c r="BM127" s="99"/>
      <c r="BN127" s="99"/>
      <c r="BO127" s="99"/>
      <c r="BP127" s="99"/>
    </row>
    <row r="128" spans="1:68" ht="15.75" customHeight="1">
      <c r="A128" s="110"/>
      <c r="B128" s="135" t="s">
        <v>376</v>
      </c>
      <c r="C128" s="89" t="s">
        <v>114</v>
      </c>
      <c r="D128" s="140" t="s">
        <v>572</v>
      </c>
      <c r="E128" s="165"/>
      <c r="F128" s="165"/>
      <c r="G128" s="93"/>
      <c r="H128" s="93"/>
      <c r="I128" s="95"/>
      <c r="J128" s="95">
        <v>452770.49</v>
      </c>
      <c r="K128" s="95"/>
      <c r="L128" s="144"/>
      <c r="M128" s="96">
        <f t="shared" ref="M128:O128" si="539">Y128+AB128+AE128+AH128+AK128+AN128+AQ128+AT128+AW128+AZ128+BC128+BF128</f>
        <v>0</v>
      </c>
      <c r="N128" s="96">
        <f t="shared" si="539"/>
        <v>61206.74</v>
      </c>
      <c r="O128" s="96">
        <f t="shared" si="539"/>
        <v>0</v>
      </c>
      <c r="P128" s="96">
        <f t="shared" ref="P128:R128" si="540">IF(BI128=0,SUM(Y128+AB128+AE128+AH128+AK128+AN128+AQ128+AT128+AW128+AZ128+BC128+BF128),BI128)</f>
        <v>0</v>
      </c>
      <c r="Q128" s="96">
        <f t="shared" si="540"/>
        <v>61206.74</v>
      </c>
      <c r="R128" s="96">
        <f t="shared" si="540"/>
        <v>0</v>
      </c>
      <c r="S128" s="96">
        <f t="shared" ref="S128:T128" si="541">I128-M128</f>
        <v>0</v>
      </c>
      <c r="T128" s="96">
        <f t="shared" si="541"/>
        <v>391563.75</v>
      </c>
      <c r="U128" s="96">
        <f t="shared" si="520"/>
        <v>0</v>
      </c>
      <c r="V128" s="93"/>
      <c r="W128" s="93"/>
      <c r="X128" s="93"/>
      <c r="Y128" s="95"/>
      <c r="Z128" s="95"/>
      <c r="AA128" s="95"/>
      <c r="AB128" s="95"/>
      <c r="AC128" s="95">
        <f>61206.74</f>
        <v>61206.74</v>
      </c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118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8"/>
      <c r="BM128" s="99"/>
      <c r="BN128" s="99"/>
      <c r="BO128" s="99"/>
      <c r="BP128" s="99"/>
    </row>
    <row r="129" spans="1:68" ht="15.75" customHeight="1">
      <c r="A129" s="110"/>
      <c r="B129" s="110"/>
      <c r="C129" s="89"/>
      <c r="D129" s="235" t="s">
        <v>378</v>
      </c>
      <c r="E129" s="165"/>
      <c r="F129" s="165">
        <v>0</v>
      </c>
      <c r="G129" s="93" t="e">
        <f t="shared" ref="G129:G136" si="542">I129/E129</f>
        <v>#DIV/0!</v>
      </c>
      <c r="H129" s="93" t="e">
        <f t="shared" ref="H129:H136" si="543">M129/E129</f>
        <v>#DIV/0!</v>
      </c>
      <c r="I129" s="95"/>
      <c r="J129" s="95"/>
      <c r="K129" s="95"/>
      <c r="L129" s="236"/>
      <c r="M129" s="96">
        <f t="shared" ref="M129:O129" si="544">Y129+AB129+AE129+AH129+AK129+AN129+AQ129+AT129+AW129+AZ129+BC129+BF129</f>
        <v>0</v>
      </c>
      <c r="N129" s="96">
        <f t="shared" si="544"/>
        <v>0</v>
      </c>
      <c r="O129" s="96">
        <f t="shared" si="544"/>
        <v>0</v>
      </c>
      <c r="P129" s="96">
        <f t="shared" ref="P129:R129" si="545">IF(BI129=0,SUM(Y129+AB129+AE129+AH129+AK129+AN129+AQ129+AT129+AW129+AZ129+BC129+BF129),BI129)</f>
        <v>0</v>
      </c>
      <c r="Q129" s="96">
        <f t="shared" si="545"/>
        <v>0</v>
      </c>
      <c r="R129" s="96">
        <f t="shared" si="545"/>
        <v>0</v>
      </c>
      <c r="S129" s="96">
        <f t="shared" ref="S129:T129" si="546">I129-M129</f>
        <v>0</v>
      </c>
      <c r="T129" s="96">
        <f t="shared" si="546"/>
        <v>0</v>
      </c>
      <c r="U129" s="96">
        <f t="shared" si="520"/>
        <v>0</v>
      </c>
      <c r="V129" s="93" t="e">
        <f t="shared" ref="V129:W129" si="547">M129/I129</f>
        <v>#DIV/0!</v>
      </c>
      <c r="W129" s="93" t="e">
        <f t="shared" si="547"/>
        <v>#DIV/0!</v>
      </c>
      <c r="X129" s="93" t="e">
        <f>O129/L129</f>
        <v>#DIV/0!</v>
      </c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118"/>
      <c r="AU129" s="95"/>
      <c r="AV129" s="95"/>
      <c r="AW129" s="95"/>
      <c r="AX129" s="95"/>
      <c r="AY129" s="95"/>
      <c r="AZ129" s="95"/>
      <c r="BA129" s="95"/>
      <c r="BB129" s="102">
        <v>0</v>
      </c>
      <c r="BC129" s="95"/>
      <c r="BD129" s="95"/>
      <c r="BE129" s="102">
        <v>0</v>
      </c>
      <c r="BF129" s="95"/>
      <c r="BG129" s="95"/>
      <c r="BH129" s="95"/>
      <c r="BI129" s="95"/>
      <c r="BJ129" s="95"/>
      <c r="BK129" s="95"/>
      <c r="BL129" s="98"/>
      <c r="BM129" s="99"/>
      <c r="BN129" s="99"/>
      <c r="BO129" s="99"/>
      <c r="BP129" s="99"/>
    </row>
    <row r="130" spans="1:68" ht="15.75" customHeight="1">
      <c r="A130" s="227"/>
      <c r="B130" s="227"/>
      <c r="C130" s="228"/>
      <c r="D130" s="229" t="s">
        <v>379</v>
      </c>
      <c r="E130" s="230">
        <f t="shared" ref="E130:F130" si="548">SUM(E131:E135)</f>
        <v>0</v>
      </c>
      <c r="F130" s="230">
        <f t="shared" si="548"/>
        <v>216000</v>
      </c>
      <c r="G130" s="186" t="e">
        <f t="shared" si="542"/>
        <v>#DIV/0!</v>
      </c>
      <c r="H130" s="186" t="e">
        <f t="shared" si="543"/>
        <v>#DIV/0!</v>
      </c>
      <c r="I130" s="230">
        <f t="shared" ref="I130:O130" si="549">SUM(I131:I135)</f>
        <v>0</v>
      </c>
      <c r="J130" s="230">
        <f t="shared" si="549"/>
        <v>0</v>
      </c>
      <c r="K130" s="230">
        <f t="shared" si="549"/>
        <v>0</v>
      </c>
      <c r="L130" s="230">
        <f t="shared" si="549"/>
        <v>0</v>
      </c>
      <c r="M130" s="230">
        <f t="shared" si="549"/>
        <v>0</v>
      </c>
      <c r="N130" s="237">
        <f t="shared" si="549"/>
        <v>0</v>
      </c>
      <c r="O130" s="237">
        <f t="shared" si="549"/>
        <v>0</v>
      </c>
      <c r="P130" s="237">
        <f t="shared" ref="P130:R130" si="550">IF(BI130=0,SUM(Y130+AB130+AE130+AH130+AK130+AN130+AQ130+AT130+AW130+AZ130+BC130+BF130),BI130)</f>
        <v>0</v>
      </c>
      <c r="Q130" s="237">
        <f t="shared" si="550"/>
        <v>0</v>
      </c>
      <c r="R130" s="237">
        <f t="shared" si="550"/>
        <v>0</v>
      </c>
      <c r="S130" s="237">
        <f t="shared" ref="S130:BK130" si="551">SUM(S131:S135)</f>
        <v>0</v>
      </c>
      <c r="T130" s="237">
        <f t="shared" si="551"/>
        <v>0</v>
      </c>
      <c r="U130" s="237">
        <f t="shared" si="551"/>
        <v>0</v>
      </c>
      <c r="V130" s="237" t="e">
        <f t="shared" si="551"/>
        <v>#DIV/0!</v>
      </c>
      <c r="W130" s="237" t="e">
        <f t="shared" si="551"/>
        <v>#DIV/0!</v>
      </c>
      <c r="X130" s="237" t="e">
        <f t="shared" si="551"/>
        <v>#DIV/0!</v>
      </c>
      <c r="Y130" s="230">
        <f t="shared" si="551"/>
        <v>0</v>
      </c>
      <c r="Z130" s="230">
        <f t="shared" si="551"/>
        <v>0</v>
      </c>
      <c r="AA130" s="230">
        <f t="shared" si="551"/>
        <v>0</v>
      </c>
      <c r="AB130" s="230">
        <f t="shared" si="551"/>
        <v>0</v>
      </c>
      <c r="AC130" s="230">
        <f t="shared" si="551"/>
        <v>0</v>
      </c>
      <c r="AD130" s="230">
        <f t="shared" si="551"/>
        <v>0</v>
      </c>
      <c r="AE130" s="230">
        <f t="shared" si="551"/>
        <v>0</v>
      </c>
      <c r="AF130" s="230">
        <f t="shared" si="551"/>
        <v>0</v>
      </c>
      <c r="AG130" s="230">
        <f t="shared" si="551"/>
        <v>0</v>
      </c>
      <c r="AH130" s="230">
        <f t="shared" si="551"/>
        <v>0</v>
      </c>
      <c r="AI130" s="230">
        <f t="shared" si="551"/>
        <v>0</v>
      </c>
      <c r="AJ130" s="230">
        <f t="shared" si="551"/>
        <v>0</v>
      </c>
      <c r="AK130" s="230">
        <f t="shared" si="551"/>
        <v>0</v>
      </c>
      <c r="AL130" s="230">
        <f t="shared" si="551"/>
        <v>0</v>
      </c>
      <c r="AM130" s="230">
        <f t="shared" si="551"/>
        <v>0</v>
      </c>
      <c r="AN130" s="230">
        <f t="shared" si="551"/>
        <v>0</v>
      </c>
      <c r="AO130" s="230">
        <f t="shared" si="551"/>
        <v>0</v>
      </c>
      <c r="AP130" s="230">
        <f t="shared" si="551"/>
        <v>0</v>
      </c>
      <c r="AQ130" s="230">
        <f t="shared" si="551"/>
        <v>0</v>
      </c>
      <c r="AR130" s="230">
        <f t="shared" si="551"/>
        <v>0</v>
      </c>
      <c r="AS130" s="230">
        <f t="shared" si="551"/>
        <v>0</v>
      </c>
      <c r="AT130" s="230">
        <f t="shared" si="551"/>
        <v>0</v>
      </c>
      <c r="AU130" s="230">
        <f t="shared" si="551"/>
        <v>0</v>
      </c>
      <c r="AV130" s="230">
        <f t="shared" si="551"/>
        <v>0</v>
      </c>
      <c r="AW130" s="230">
        <f t="shared" si="551"/>
        <v>0</v>
      </c>
      <c r="AX130" s="230">
        <f t="shared" si="551"/>
        <v>0</v>
      </c>
      <c r="AY130" s="230">
        <f t="shared" si="551"/>
        <v>0</v>
      </c>
      <c r="AZ130" s="230">
        <f t="shared" si="551"/>
        <v>0</v>
      </c>
      <c r="BA130" s="230">
        <f t="shared" si="551"/>
        <v>0</v>
      </c>
      <c r="BB130" s="230">
        <f t="shared" si="551"/>
        <v>0</v>
      </c>
      <c r="BC130" s="230">
        <f t="shared" si="551"/>
        <v>0</v>
      </c>
      <c r="BD130" s="230">
        <f t="shared" si="551"/>
        <v>0</v>
      </c>
      <c r="BE130" s="230">
        <f t="shared" si="551"/>
        <v>0</v>
      </c>
      <c r="BF130" s="230">
        <f t="shared" si="551"/>
        <v>0</v>
      </c>
      <c r="BG130" s="230">
        <f t="shared" si="551"/>
        <v>0</v>
      </c>
      <c r="BH130" s="230">
        <f t="shared" si="551"/>
        <v>0</v>
      </c>
      <c r="BI130" s="230">
        <f t="shared" si="551"/>
        <v>0</v>
      </c>
      <c r="BJ130" s="230">
        <f t="shared" si="551"/>
        <v>0</v>
      </c>
      <c r="BK130" s="230">
        <f t="shared" si="551"/>
        <v>0</v>
      </c>
      <c r="BL130" s="232"/>
      <c r="BM130" s="233"/>
      <c r="BN130" s="233"/>
      <c r="BO130" s="233"/>
      <c r="BP130" s="233"/>
    </row>
    <row r="131" spans="1:68" ht="15.75" customHeight="1">
      <c r="A131" s="110"/>
      <c r="B131" s="110"/>
      <c r="C131" s="89" t="s">
        <v>380</v>
      </c>
      <c r="D131" s="90" t="s">
        <v>381</v>
      </c>
      <c r="E131" s="165"/>
      <c r="F131" s="165">
        <v>216000</v>
      </c>
      <c r="G131" s="93" t="e">
        <f t="shared" si="542"/>
        <v>#DIV/0!</v>
      </c>
      <c r="H131" s="93" t="e">
        <f t="shared" si="543"/>
        <v>#DIV/0!</v>
      </c>
      <c r="I131" s="95"/>
      <c r="J131" s="95"/>
      <c r="K131" s="95"/>
      <c r="L131" s="95"/>
      <c r="M131" s="96">
        <f t="shared" ref="M131:O131" si="552">Y131+AB131+AE131+AH131+AK131+AN131+AQ131+AT131+AW131+AZ131+BC131+BF131</f>
        <v>0</v>
      </c>
      <c r="N131" s="96">
        <f t="shared" si="552"/>
        <v>0</v>
      </c>
      <c r="O131" s="96">
        <f t="shared" si="552"/>
        <v>0</v>
      </c>
      <c r="P131" s="96">
        <f t="shared" ref="P131:R131" si="553">IF(BI131=0,SUM(Y131+AB131+AE131+AH131+AK131+AN131+AQ131+AT131+AW131+AZ131+BC131+BF131),BI131)</f>
        <v>0</v>
      </c>
      <c r="Q131" s="96">
        <f t="shared" si="553"/>
        <v>0</v>
      </c>
      <c r="R131" s="96">
        <f t="shared" si="553"/>
        <v>0</v>
      </c>
      <c r="S131" s="96">
        <f t="shared" ref="S131:T131" si="554">I131-M131</f>
        <v>0</v>
      </c>
      <c r="T131" s="96">
        <f t="shared" si="554"/>
        <v>0</v>
      </c>
      <c r="U131" s="96">
        <f t="shared" ref="U131:U135" si="555">L131-O131</f>
        <v>0</v>
      </c>
      <c r="V131" s="97" t="e">
        <f t="shared" ref="V131:W131" si="556">M131/I131</f>
        <v>#DIV/0!</v>
      </c>
      <c r="W131" s="97" t="e">
        <f t="shared" si="556"/>
        <v>#DIV/0!</v>
      </c>
      <c r="X131" s="97" t="e">
        <f t="shared" ref="X131:X135" si="557">O131/L131</f>
        <v>#DIV/0!</v>
      </c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102">
        <v>0</v>
      </c>
      <c r="AK131" s="95"/>
      <c r="AL131" s="95"/>
      <c r="AM131" s="102">
        <v>0</v>
      </c>
      <c r="AN131" s="95"/>
      <c r="AO131" s="95"/>
      <c r="AP131" s="102">
        <v>0</v>
      </c>
      <c r="AQ131" s="95"/>
      <c r="AR131" s="95"/>
      <c r="AS131" s="95"/>
      <c r="AT131" s="118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8"/>
      <c r="BM131" s="99"/>
      <c r="BN131" s="99"/>
      <c r="BO131" s="99"/>
      <c r="BP131" s="99"/>
    </row>
    <row r="132" spans="1:68" ht="15.75" customHeight="1">
      <c r="A132" s="88"/>
      <c r="B132" s="88"/>
      <c r="C132" s="89" t="s">
        <v>380</v>
      </c>
      <c r="D132" s="90" t="s">
        <v>382</v>
      </c>
      <c r="E132" s="165"/>
      <c r="F132" s="165"/>
      <c r="G132" s="93" t="e">
        <f t="shared" si="542"/>
        <v>#DIV/0!</v>
      </c>
      <c r="H132" s="93" t="e">
        <f t="shared" si="543"/>
        <v>#DIV/0!</v>
      </c>
      <c r="I132" s="95"/>
      <c r="J132" s="95"/>
      <c r="K132" s="95"/>
      <c r="L132" s="82"/>
      <c r="M132" s="96">
        <f t="shared" ref="M132:O132" si="558">Y132+AB132+AE132+AH132+AK132+AN132+AQ132+AT132+AW132+AZ132+BC132+BF132</f>
        <v>0</v>
      </c>
      <c r="N132" s="96">
        <f t="shared" si="558"/>
        <v>0</v>
      </c>
      <c r="O132" s="96">
        <f t="shared" si="558"/>
        <v>0</v>
      </c>
      <c r="P132" s="96">
        <f t="shared" ref="P132:R132" si="559">IF(BI132=0,SUM(Y132+AB132+AE132+AH132+AK132+AN132+AQ132+AT132+AW132+AZ132+BC132+BF132),BI132)</f>
        <v>0</v>
      </c>
      <c r="Q132" s="96">
        <f t="shared" si="559"/>
        <v>0</v>
      </c>
      <c r="R132" s="96">
        <f t="shared" si="559"/>
        <v>0</v>
      </c>
      <c r="S132" s="96">
        <f t="shared" ref="S132:T132" si="560">I132-M132</f>
        <v>0</v>
      </c>
      <c r="T132" s="96">
        <f t="shared" si="560"/>
        <v>0</v>
      </c>
      <c r="U132" s="96">
        <f t="shared" si="555"/>
        <v>0</v>
      </c>
      <c r="V132" s="97" t="e">
        <f t="shared" ref="V132:W132" si="561">M132/I132</f>
        <v>#DIV/0!</v>
      </c>
      <c r="W132" s="97" t="e">
        <f t="shared" si="561"/>
        <v>#DIV/0!</v>
      </c>
      <c r="X132" s="97" t="e">
        <f t="shared" si="557"/>
        <v>#DIV/0!</v>
      </c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4"/>
      <c r="AJ132" s="95"/>
      <c r="AK132" s="95"/>
      <c r="AL132" s="94"/>
      <c r="AM132" s="95"/>
      <c r="AN132" s="95"/>
      <c r="AO132" s="94"/>
      <c r="AP132" s="94"/>
      <c r="AQ132" s="95"/>
      <c r="AR132" s="95"/>
      <c r="AS132" s="94"/>
      <c r="AT132" s="95"/>
      <c r="AU132" s="94"/>
      <c r="AV132" s="94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8"/>
      <c r="BM132" s="99"/>
      <c r="BN132" s="99"/>
      <c r="BO132" s="99"/>
      <c r="BP132" s="99"/>
    </row>
    <row r="133" spans="1:68" ht="15.75" customHeight="1">
      <c r="A133" s="88"/>
      <c r="B133" s="88"/>
      <c r="C133" s="89" t="s">
        <v>380</v>
      </c>
      <c r="D133" s="90" t="s">
        <v>383</v>
      </c>
      <c r="E133" s="165"/>
      <c r="F133" s="165"/>
      <c r="G133" s="93" t="e">
        <f t="shared" si="542"/>
        <v>#DIV/0!</v>
      </c>
      <c r="H133" s="93" t="e">
        <f t="shared" si="543"/>
        <v>#DIV/0!</v>
      </c>
      <c r="I133" s="95"/>
      <c r="J133" s="95"/>
      <c r="K133" s="95"/>
      <c r="L133" s="95"/>
      <c r="M133" s="96">
        <f t="shared" ref="M133:O133" si="562">Y133+AB133+AE133+AH133+AK133+AN133+AQ133+AT133+AW133+AZ133+BC133+BF133</f>
        <v>0</v>
      </c>
      <c r="N133" s="96">
        <f t="shared" si="562"/>
        <v>0</v>
      </c>
      <c r="O133" s="96">
        <f t="shared" si="562"/>
        <v>0</v>
      </c>
      <c r="P133" s="96">
        <f t="shared" ref="P133:R133" si="563">IF(BI133=0,SUM(Y133+AB133+AE133+AH133+AK133+AN133+AQ133+AT133+AW133+AZ133+BC133+BF133),BI133)</f>
        <v>0</v>
      </c>
      <c r="Q133" s="96">
        <f t="shared" si="563"/>
        <v>0</v>
      </c>
      <c r="R133" s="96">
        <f t="shared" si="563"/>
        <v>0</v>
      </c>
      <c r="S133" s="96">
        <f t="shared" ref="S133:T133" si="564">I133-M133</f>
        <v>0</v>
      </c>
      <c r="T133" s="96">
        <f t="shared" si="564"/>
        <v>0</v>
      </c>
      <c r="U133" s="96">
        <f t="shared" si="555"/>
        <v>0</v>
      </c>
      <c r="V133" s="97" t="e">
        <f t="shared" ref="V133:W133" si="565">M133/I133</f>
        <v>#DIV/0!</v>
      </c>
      <c r="W133" s="97" t="e">
        <f t="shared" si="565"/>
        <v>#DIV/0!</v>
      </c>
      <c r="X133" s="97" t="e">
        <f t="shared" si="557"/>
        <v>#DIV/0!</v>
      </c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4"/>
      <c r="AJ133" s="95"/>
      <c r="AK133" s="95"/>
      <c r="AL133" s="94"/>
      <c r="AM133" s="95"/>
      <c r="AN133" s="95"/>
      <c r="AO133" s="94"/>
      <c r="AP133" s="94"/>
      <c r="AQ133" s="95"/>
      <c r="AR133" s="95"/>
      <c r="AS133" s="94"/>
      <c r="AT133" s="95"/>
      <c r="AU133" s="94"/>
      <c r="AV133" s="94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8"/>
      <c r="BM133" s="99"/>
      <c r="BN133" s="99"/>
      <c r="BO133" s="99"/>
      <c r="BP133" s="99"/>
    </row>
    <row r="134" spans="1:68" ht="15.75" customHeight="1">
      <c r="A134" s="88"/>
      <c r="B134" s="88"/>
      <c r="C134" s="89" t="s">
        <v>380</v>
      </c>
      <c r="D134" s="90" t="s">
        <v>384</v>
      </c>
      <c r="E134" s="165"/>
      <c r="F134" s="165"/>
      <c r="G134" s="93" t="e">
        <f t="shared" si="542"/>
        <v>#DIV/0!</v>
      </c>
      <c r="H134" s="93" t="e">
        <f t="shared" si="543"/>
        <v>#DIV/0!</v>
      </c>
      <c r="I134" s="95"/>
      <c r="J134" s="95"/>
      <c r="K134" s="95"/>
      <c r="L134" s="95"/>
      <c r="M134" s="96">
        <f t="shared" ref="M134:O134" si="566">Y134+AB134+AE134+AH134+AK134+AN134+AQ134+AT134+AW134+AZ134+BC134+BF134</f>
        <v>0</v>
      </c>
      <c r="N134" s="96">
        <f t="shared" si="566"/>
        <v>0</v>
      </c>
      <c r="O134" s="96">
        <f t="shared" si="566"/>
        <v>0</v>
      </c>
      <c r="P134" s="96">
        <f t="shared" ref="P134:R134" si="567">IF(BI134=0,SUM(Y134+AB134+AE134+AH134+AK134+AN134+AQ134+AT134+AW134+AZ134+BC134+BF134),BI134)</f>
        <v>0</v>
      </c>
      <c r="Q134" s="96">
        <f t="shared" si="567"/>
        <v>0</v>
      </c>
      <c r="R134" s="96">
        <f t="shared" si="567"/>
        <v>0</v>
      </c>
      <c r="S134" s="96">
        <f t="shared" ref="S134:T134" si="568">I134-M134</f>
        <v>0</v>
      </c>
      <c r="T134" s="96">
        <f t="shared" si="568"/>
        <v>0</v>
      </c>
      <c r="U134" s="96">
        <f t="shared" si="555"/>
        <v>0</v>
      </c>
      <c r="V134" s="97" t="e">
        <f t="shared" ref="V134:W134" si="569">M134/I134</f>
        <v>#DIV/0!</v>
      </c>
      <c r="W134" s="97" t="e">
        <f t="shared" si="569"/>
        <v>#DIV/0!</v>
      </c>
      <c r="X134" s="97" t="e">
        <f t="shared" si="557"/>
        <v>#DIV/0!</v>
      </c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4"/>
      <c r="AJ134" s="95"/>
      <c r="AK134" s="95"/>
      <c r="AL134" s="94"/>
      <c r="AM134" s="95"/>
      <c r="AN134" s="95"/>
      <c r="AO134" s="94"/>
      <c r="AP134" s="94"/>
      <c r="AQ134" s="95"/>
      <c r="AR134" s="95"/>
      <c r="AS134" s="94"/>
      <c r="AT134" s="95"/>
      <c r="AU134" s="94"/>
      <c r="AV134" s="94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8"/>
      <c r="BM134" s="99"/>
      <c r="BN134" s="99"/>
      <c r="BO134" s="99"/>
      <c r="BP134" s="99"/>
    </row>
    <row r="135" spans="1:68" ht="15.75" customHeight="1">
      <c r="A135" s="88"/>
      <c r="B135" s="88"/>
      <c r="C135" s="89" t="s">
        <v>385</v>
      </c>
      <c r="D135" s="90" t="s">
        <v>386</v>
      </c>
      <c r="E135" s="165"/>
      <c r="F135" s="165"/>
      <c r="G135" s="93" t="e">
        <f t="shared" si="542"/>
        <v>#DIV/0!</v>
      </c>
      <c r="H135" s="93" t="e">
        <f t="shared" si="543"/>
        <v>#DIV/0!</v>
      </c>
      <c r="I135" s="95"/>
      <c r="J135" s="95"/>
      <c r="K135" s="95"/>
      <c r="L135" s="238"/>
      <c r="M135" s="96">
        <f t="shared" ref="M135:O135" si="570">Y135+AB135+AE135+AH135+AK135+AN135+AQ135+AT135+AW135+AZ135+BC135+BF135</f>
        <v>0</v>
      </c>
      <c r="N135" s="96">
        <f t="shared" si="570"/>
        <v>0</v>
      </c>
      <c r="O135" s="96">
        <f t="shared" si="570"/>
        <v>0</v>
      </c>
      <c r="P135" s="96">
        <f t="shared" ref="P135:R135" si="571">IF(BI135=0,SUM(Y135+AB135+AE135+AH135+AK135+AN135+AQ135+AT135+AW135+AZ135+BC135+BF135),BI135)</f>
        <v>0</v>
      </c>
      <c r="Q135" s="96">
        <f t="shared" si="571"/>
        <v>0</v>
      </c>
      <c r="R135" s="96">
        <f t="shared" si="571"/>
        <v>0</v>
      </c>
      <c r="S135" s="96">
        <f t="shared" ref="S135:T135" si="572">I135-M135</f>
        <v>0</v>
      </c>
      <c r="T135" s="96">
        <f t="shared" si="572"/>
        <v>0</v>
      </c>
      <c r="U135" s="96">
        <f t="shared" si="555"/>
        <v>0</v>
      </c>
      <c r="V135" s="97" t="e">
        <f t="shared" ref="V135:W135" si="573">M135/I135</f>
        <v>#DIV/0!</v>
      </c>
      <c r="W135" s="97" t="e">
        <f t="shared" si="573"/>
        <v>#DIV/0!</v>
      </c>
      <c r="X135" s="97" t="e">
        <f t="shared" si="557"/>
        <v>#DIV/0!</v>
      </c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8"/>
      <c r="BM135" s="99"/>
      <c r="BN135" s="99"/>
      <c r="BO135" s="99"/>
      <c r="BP135" s="99"/>
    </row>
    <row r="136" spans="1:68" ht="15.75" customHeight="1">
      <c r="A136" s="239"/>
      <c r="B136" s="239"/>
      <c r="C136" s="228"/>
      <c r="D136" s="240" t="s">
        <v>387</v>
      </c>
      <c r="E136" s="241">
        <f t="shared" ref="E136:F136" si="574">SUM(E137:E139)</f>
        <v>0</v>
      </c>
      <c r="F136" s="241">
        <f t="shared" si="574"/>
        <v>867964.47</v>
      </c>
      <c r="G136" s="186" t="e">
        <f t="shared" si="542"/>
        <v>#DIV/0!</v>
      </c>
      <c r="H136" s="186" t="e">
        <f t="shared" si="543"/>
        <v>#DIV/0!</v>
      </c>
      <c r="I136" s="241">
        <f t="shared" ref="I136:O136" si="575">SUM(I137:I139)</f>
        <v>0</v>
      </c>
      <c r="J136" s="241">
        <f t="shared" si="575"/>
        <v>203666.88</v>
      </c>
      <c r="K136" s="241">
        <f t="shared" si="575"/>
        <v>0</v>
      </c>
      <c r="L136" s="241">
        <f t="shared" si="575"/>
        <v>0</v>
      </c>
      <c r="M136" s="241">
        <f t="shared" si="575"/>
        <v>0</v>
      </c>
      <c r="N136" s="242">
        <f t="shared" si="575"/>
        <v>59424.31</v>
      </c>
      <c r="O136" s="242">
        <f t="shared" si="575"/>
        <v>0</v>
      </c>
      <c r="P136" s="242">
        <f t="shared" ref="P136:R136" si="576">IF(BI136=0,SUM(Y136+AB136+AE136+AH136+AK136+AN136+AQ136+AT136+AW136+AZ136+BC136+BF136),BI136)</f>
        <v>0</v>
      </c>
      <c r="Q136" s="242">
        <f t="shared" si="576"/>
        <v>59424.31</v>
      </c>
      <c r="R136" s="242">
        <f t="shared" si="576"/>
        <v>0</v>
      </c>
      <c r="S136" s="241">
        <f t="shared" ref="S136:BK136" si="577">SUM(S137:S139)</f>
        <v>0</v>
      </c>
      <c r="T136" s="185">
        <f t="shared" si="577"/>
        <v>144242.57</v>
      </c>
      <c r="U136" s="185">
        <f t="shared" si="577"/>
        <v>0</v>
      </c>
      <c r="V136" s="185" t="e">
        <f t="shared" si="577"/>
        <v>#DIV/0!</v>
      </c>
      <c r="W136" s="185" t="e">
        <f t="shared" si="577"/>
        <v>#DIV/0!</v>
      </c>
      <c r="X136" s="185" t="e">
        <f t="shared" si="577"/>
        <v>#DIV/0!</v>
      </c>
      <c r="Y136" s="241">
        <f t="shared" si="577"/>
        <v>0</v>
      </c>
      <c r="Z136" s="241">
        <f t="shared" si="577"/>
        <v>0</v>
      </c>
      <c r="AA136" s="241">
        <f t="shared" si="577"/>
        <v>0</v>
      </c>
      <c r="AB136" s="241">
        <f t="shared" si="577"/>
        <v>0</v>
      </c>
      <c r="AC136" s="241">
        <f t="shared" si="577"/>
        <v>0</v>
      </c>
      <c r="AD136" s="241">
        <f t="shared" si="577"/>
        <v>0</v>
      </c>
      <c r="AE136" s="241">
        <f t="shared" si="577"/>
        <v>0</v>
      </c>
      <c r="AF136" s="241">
        <f t="shared" si="577"/>
        <v>59424.31</v>
      </c>
      <c r="AG136" s="241">
        <f t="shared" si="577"/>
        <v>0</v>
      </c>
      <c r="AH136" s="241">
        <f t="shared" si="577"/>
        <v>0</v>
      </c>
      <c r="AI136" s="241">
        <f t="shared" si="577"/>
        <v>0</v>
      </c>
      <c r="AJ136" s="241">
        <f t="shared" si="577"/>
        <v>0</v>
      </c>
      <c r="AK136" s="241">
        <f t="shared" si="577"/>
        <v>0</v>
      </c>
      <c r="AL136" s="241">
        <f t="shared" si="577"/>
        <v>0</v>
      </c>
      <c r="AM136" s="241">
        <f t="shared" si="577"/>
        <v>0</v>
      </c>
      <c r="AN136" s="241">
        <f t="shared" si="577"/>
        <v>0</v>
      </c>
      <c r="AO136" s="241">
        <f t="shared" si="577"/>
        <v>0</v>
      </c>
      <c r="AP136" s="241">
        <f t="shared" si="577"/>
        <v>0</v>
      </c>
      <c r="AQ136" s="241">
        <f t="shared" si="577"/>
        <v>0</v>
      </c>
      <c r="AR136" s="241">
        <f t="shared" si="577"/>
        <v>0</v>
      </c>
      <c r="AS136" s="241">
        <f t="shared" si="577"/>
        <v>0</v>
      </c>
      <c r="AT136" s="241">
        <f t="shared" si="577"/>
        <v>0</v>
      </c>
      <c r="AU136" s="241">
        <f t="shared" si="577"/>
        <v>0</v>
      </c>
      <c r="AV136" s="241">
        <f t="shared" si="577"/>
        <v>0</v>
      </c>
      <c r="AW136" s="241">
        <f t="shared" si="577"/>
        <v>0</v>
      </c>
      <c r="AX136" s="241">
        <f t="shared" si="577"/>
        <v>0</v>
      </c>
      <c r="AY136" s="241">
        <f t="shared" si="577"/>
        <v>0</v>
      </c>
      <c r="AZ136" s="241">
        <f t="shared" si="577"/>
        <v>0</v>
      </c>
      <c r="BA136" s="241">
        <f t="shared" si="577"/>
        <v>0</v>
      </c>
      <c r="BB136" s="241">
        <f t="shared" si="577"/>
        <v>0</v>
      </c>
      <c r="BC136" s="241">
        <f t="shared" si="577"/>
        <v>0</v>
      </c>
      <c r="BD136" s="241">
        <f t="shared" si="577"/>
        <v>0</v>
      </c>
      <c r="BE136" s="241">
        <f t="shared" si="577"/>
        <v>0</v>
      </c>
      <c r="BF136" s="241">
        <f t="shared" si="577"/>
        <v>0</v>
      </c>
      <c r="BG136" s="241">
        <f t="shared" si="577"/>
        <v>0</v>
      </c>
      <c r="BH136" s="241">
        <f t="shared" si="577"/>
        <v>0</v>
      </c>
      <c r="BI136" s="241">
        <f t="shared" si="577"/>
        <v>0</v>
      </c>
      <c r="BJ136" s="241">
        <f t="shared" si="577"/>
        <v>0</v>
      </c>
      <c r="BK136" s="241">
        <f t="shared" si="577"/>
        <v>0</v>
      </c>
      <c r="BL136" s="232"/>
      <c r="BM136" s="233"/>
      <c r="BN136" s="233"/>
      <c r="BO136" s="233"/>
      <c r="BP136" s="233"/>
    </row>
    <row r="137" spans="1:68" ht="15.75" customHeight="1">
      <c r="A137" s="88"/>
      <c r="B137" s="205" t="s">
        <v>206</v>
      </c>
      <c r="C137" s="100" t="s">
        <v>388</v>
      </c>
      <c r="D137" s="90" t="s">
        <v>138</v>
      </c>
      <c r="E137" s="91">
        <v>0</v>
      </c>
      <c r="F137" s="194"/>
      <c r="G137" s="93" t="e">
        <f t="shared" ref="G137:G138" si="578">I137/#REF!</f>
        <v>#REF!</v>
      </c>
      <c r="H137" s="93" t="e">
        <f t="shared" ref="H137:H138" si="579">M137/#REF!</f>
        <v>#REF!</v>
      </c>
      <c r="I137" s="95"/>
      <c r="J137" s="95">
        <v>193192.78</v>
      </c>
      <c r="K137" s="95"/>
      <c r="L137" s="95"/>
      <c r="M137" s="96">
        <f t="shared" ref="M137:O137" si="580">Y137+AB137+AE137+AH137+AK137+AN137+AQ137+AT137+AW137+AZ137+BC137+BF137</f>
        <v>0</v>
      </c>
      <c r="N137" s="96">
        <f t="shared" si="580"/>
        <v>59424.31</v>
      </c>
      <c r="O137" s="96">
        <f t="shared" si="580"/>
        <v>0</v>
      </c>
      <c r="P137" s="96">
        <f t="shared" ref="P137:R137" si="581">IF(BI137=0,SUM(Y137+AB137+AE137+AH137+AK137+AN137+AQ137+AT137+AW137+AZ137+BC137+BF137),BI137)</f>
        <v>0</v>
      </c>
      <c r="Q137" s="96">
        <f t="shared" si="581"/>
        <v>59424.31</v>
      </c>
      <c r="R137" s="96">
        <f t="shared" si="581"/>
        <v>0</v>
      </c>
      <c r="S137" s="96">
        <f t="shared" ref="S137:T137" si="582">I137-M137</f>
        <v>0</v>
      </c>
      <c r="T137" s="96">
        <f t="shared" si="582"/>
        <v>133768.47</v>
      </c>
      <c r="U137" s="96">
        <f t="shared" ref="U137:U139" si="583">L137-O137</f>
        <v>0</v>
      </c>
      <c r="V137" s="97" t="e">
        <f t="shared" ref="V137:W137" si="584">M137/I137</f>
        <v>#DIV/0!</v>
      </c>
      <c r="W137" s="97">
        <f t="shared" si="584"/>
        <v>0.30759073915702234</v>
      </c>
      <c r="X137" s="97" t="e">
        <f t="shared" ref="X137:X139" si="585">O137/L137</f>
        <v>#DIV/0!</v>
      </c>
      <c r="Y137" s="95"/>
      <c r="Z137" s="95"/>
      <c r="AA137" s="95"/>
      <c r="AB137" s="95"/>
      <c r="AC137" s="95"/>
      <c r="AD137" s="95"/>
      <c r="AE137" s="95"/>
      <c r="AF137" s="95">
        <f>59424.31</f>
        <v>59424.31</v>
      </c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8"/>
      <c r="BM137" s="99"/>
      <c r="BN137" s="99"/>
      <c r="BO137" s="99"/>
      <c r="BP137" s="99"/>
    </row>
    <row r="138" spans="1:68" ht="15.75" customHeight="1">
      <c r="A138" s="88"/>
      <c r="B138" s="205"/>
      <c r="C138" s="100" t="s">
        <v>388</v>
      </c>
      <c r="D138" s="121" t="s">
        <v>139</v>
      </c>
      <c r="E138" s="91"/>
      <c r="F138" s="194">
        <v>400000</v>
      </c>
      <c r="G138" s="93" t="e">
        <f t="shared" si="578"/>
        <v>#REF!</v>
      </c>
      <c r="H138" s="93" t="e">
        <f t="shared" si="579"/>
        <v>#REF!</v>
      </c>
      <c r="I138" s="118"/>
      <c r="J138" s="95"/>
      <c r="K138" s="95"/>
      <c r="L138" s="201"/>
      <c r="M138" s="96">
        <f t="shared" ref="M138:O138" si="586">Y138+AB138+AE138+AH138+AK138+AN138+AQ138+AT138+AW138+AZ138+BC138+BF138</f>
        <v>0</v>
      </c>
      <c r="N138" s="96">
        <f t="shared" si="586"/>
        <v>0</v>
      </c>
      <c r="O138" s="96">
        <f t="shared" si="586"/>
        <v>0</v>
      </c>
      <c r="P138" s="96">
        <f t="shared" ref="P138:R138" si="587">IF(BI138=0,SUM(Y138+AB138+AE138+AH138+AK138+AN138+AQ138+AT138+AW138+AZ138+BC138+BF138),BI138)</f>
        <v>0</v>
      </c>
      <c r="Q138" s="96">
        <f t="shared" si="587"/>
        <v>0</v>
      </c>
      <c r="R138" s="96">
        <f t="shared" si="587"/>
        <v>0</v>
      </c>
      <c r="S138" s="96">
        <f t="shared" ref="S138:T138" si="588">I138-M138</f>
        <v>0</v>
      </c>
      <c r="T138" s="96">
        <f t="shared" si="588"/>
        <v>0</v>
      </c>
      <c r="U138" s="96">
        <f t="shared" si="583"/>
        <v>0</v>
      </c>
      <c r="V138" s="97" t="e">
        <f t="shared" ref="V138:W138" si="589">M138/I138</f>
        <v>#DIV/0!</v>
      </c>
      <c r="W138" s="97" t="e">
        <f t="shared" si="589"/>
        <v>#DIV/0!</v>
      </c>
      <c r="X138" s="97" t="e">
        <f t="shared" si="585"/>
        <v>#DIV/0!</v>
      </c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8"/>
      <c r="BM138" s="99"/>
      <c r="BN138" s="99"/>
      <c r="BO138" s="99"/>
      <c r="BP138" s="99"/>
    </row>
    <row r="139" spans="1:68" ht="15.75" customHeight="1">
      <c r="A139" s="88"/>
      <c r="B139" s="205" t="s">
        <v>389</v>
      </c>
      <c r="C139" s="89"/>
      <c r="D139" s="121" t="s">
        <v>139</v>
      </c>
      <c r="E139" s="165"/>
      <c r="F139" s="165">
        <v>467964.47</v>
      </c>
      <c r="G139" s="93" t="e">
        <f t="shared" ref="G139:G143" si="590">I139/E139</f>
        <v>#DIV/0!</v>
      </c>
      <c r="H139" s="93" t="e">
        <f t="shared" ref="H139:H143" si="591">M139/E139</f>
        <v>#DIV/0!</v>
      </c>
      <c r="I139" s="95"/>
      <c r="J139" s="95">
        <v>10474.1</v>
      </c>
      <c r="K139" s="95"/>
      <c r="L139" s="243"/>
      <c r="M139" s="96">
        <f t="shared" ref="M139:O139" si="592">Y139+AB139+AE139+AH139+AK139+AN139+AQ139+AT139+AW139+AZ139+BC139+BF139</f>
        <v>0</v>
      </c>
      <c r="N139" s="96">
        <f t="shared" si="592"/>
        <v>0</v>
      </c>
      <c r="O139" s="96">
        <f t="shared" si="592"/>
        <v>0</v>
      </c>
      <c r="P139" s="96">
        <f t="shared" ref="P139:R139" si="593">IF(BI139=0,SUM(Y139+AB139+AE139+AH139+AK139+AN139+AQ139+AT139+AW139+AZ139+BC139+BF139),BI139)</f>
        <v>0</v>
      </c>
      <c r="Q139" s="96">
        <f t="shared" si="593"/>
        <v>0</v>
      </c>
      <c r="R139" s="96">
        <f t="shared" si="593"/>
        <v>0</v>
      </c>
      <c r="S139" s="96">
        <f t="shared" ref="S139:T139" si="594">I139-M139</f>
        <v>0</v>
      </c>
      <c r="T139" s="96">
        <f t="shared" si="594"/>
        <v>10474.1</v>
      </c>
      <c r="U139" s="96">
        <f t="shared" si="583"/>
        <v>0</v>
      </c>
      <c r="V139" s="97" t="e">
        <f t="shared" ref="V139:W139" si="595">M139/I139</f>
        <v>#DIV/0!</v>
      </c>
      <c r="W139" s="97">
        <f t="shared" si="595"/>
        <v>0</v>
      </c>
      <c r="X139" s="97" t="e">
        <f t="shared" si="585"/>
        <v>#DIV/0!</v>
      </c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8"/>
      <c r="BM139" s="99"/>
      <c r="BN139" s="99"/>
      <c r="BO139" s="99"/>
      <c r="BP139" s="99"/>
    </row>
    <row r="140" spans="1:68" ht="15.75" customHeight="1">
      <c r="A140" s="239"/>
      <c r="B140" s="239"/>
      <c r="C140" s="228"/>
      <c r="D140" s="240" t="s">
        <v>390</v>
      </c>
      <c r="E140" s="241">
        <f t="shared" ref="E140:F140" si="596">SUM(E141:E143)</f>
        <v>0</v>
      </c>
      <c r="F140" s="241">
        <f t="shared" si="596"/>
        <v>90000</v>
      </c>
      <c r="G140" s="186" t="e">
        <f t="shared" si="590"/>
        <v>#DIV/0!</v>
      </c>
      <c r="H140" s="186" t="e">
        <f t="shared" si="591"/>
        <v>#DIV/0!</v>
      </c>
      <c r="I140" s="241">
        <f>SUM(I141:I143)</f>
        <v>0</v>
      </c>
      <c r="J140" s="241">
        <f t="shared" ref="J140:K140" si="597">SUM(J141:J144)</f>
        <v>4237.2</v>
      </c>
      <c r="K140" s="241">
        <f t="shared" si="597"/>
        <v>0</v>
      </c>
      <c r="L140" s="241">
        <f t="shared" ref="L140:O140" si="598">SUM(L141:L143)</f>
        <v>0</v>
      </c>
      <c r="M140" s="241">
        <f t="shared" si="598"/>
        <v>0</v>
      </c>
      <c r="N140" s="242">
        <f t="shared" si="598"/>
        <v>0</v>
      </c>
      <c r="O140" s="242">
        <f t="shared" si="598"/>
        <v>0</v>
      </c>
      <c r="P140" s="242">
        <f t="shared" ref="P140:R140" si="599">IF(BI140=0,SUM(Y140+AB140+AE140+AH140+AK140+AN140+AQ140+AT140+AW140+AZ140+BC140+BF140),BI140)</f>
        <v>0</v>
      </c>
      <c r="Q140" s="242">
        <f t="shared" si="599"/>
        <v>4237.2</v>
      </c>
      <c r="R140" s="242">
        <f t="shared" si="599"/>
        <v>0</v>
      </c>
      <c r="S140" s="241">
        <f t="shared" ref="S140:AE140" si="600">SUM(S141:S143)</f>
        <v>0</v>
      </c>
      <c r="T140" s="185">
        <f t="shared" si="600"/>
        <v>0</v>
      </c>
      <c r="U140" s="185">
        <f t="shared" si="600"/>
        <v>0</v>
      </c>
      <c r="V140" s="185" t="e">
        <f t="shared" si="600"/>
        <v>#DIV/0!</v>
      </c>
      <c r="W140" s="185" t="e">
        <f t="shared" si="600"/>
        <v>#DIV/0!</v>
      </c>
      <c r="X140" s="185" t="e">
        <f t="shared" si="600"/>
        <v>#DIV/0!</v>
      </c>
      <c r="Y140" s="241">
        <f t="shared" si="600"/>
        <v>0</v>
      </c>
      <c r="Z140" s="241">
        <f t="shared" si="600"/>
        <v>0</v>
      </c>
      <c r="AA140" s="241">
        <f t="shared" si="600"/>
        <v>0</v>
      </c>
      <c r="AB140" s="241">
        <f t="shared" si="600"/>
        <v>0</v>
      </c>
      <c r="AC140" s="241">
        <f t="shared" si="600"/>
        <v>0</v>
      </c>
      <c r="AD140" s="241">
        <f t="shared" si="600"/>
        <v>0</v>
      </c>
      <c r="AE140" s="241">
        <f t="shared" si="600"/>
        <v>0</v>
      </c>
      <c r="AF140" s="241">
        <f>SUM(AF141:AF144)</f>
        <v>4237.2</v>
      </c>
      <c r="AG140" s="241">
        <f t="shared" ref="AG140:BK140" si="601">SUM(AG141:AG143)</f>
        <v>0</v>
      </c>
      <c r="AH140" s="241">
        <f t="shared" si="601"/>
        <v>0</v>
      </c>
      <c r="AI140" s="241">
        <f t="shared" si="601"/>
        <v>0</v>
      </c>
      <c r="AJ140" s="241">
        <f t="shared" si="601"/>
        <v>0</v>
      </c>
      <c r="AK140" s="241">
        <f t="shared" si="601"/>
        <v>0</v>
      </c>
      <c r="AL140" s="241">
        <f t="shared" si="601"/>
        <v>0</v>
      </c>
      <c r="AM140" s="241">
        <f t="shared" si="601"/>
        <v>0</v>
      </c>
      <c r="AN140" s="241">
        <f t="shared" si="601"/>
        <v>0</v>
      </c>
      <c r="AO140" s="241">
        <f t="shared" si="601"/>
        <v>0</v>
      </c>
      <c r="AP140" s="241">
        <f t="shared" si="601"/>
        <v>0</v>
      </c>
      <c r="AQ140" s="241">
        <f t="shared" si="601"/>
        <v>0</v>
      </c>
      <c r="AR140" s="241">
        <f t="shared" si="601"/>
        <v>0</v>
      </c>
      <c r="AS140" s="241">
        <f t="shared" si="601"/>
        <v>0</v>
      </c>
      <c r="AT140" s="241">
        <f t="shared" si="601"/>
        <v>0</v>
      </c>
      <c r="AU140" s="241">
        <f t="shared" si="601"/>
        <v>0</v>
      </c>
      <c r="AV140" s="241">
        <f t="shared" si="601"/>
        <v>0</v>
      </c>
      <c r="AW140" s="241">
        <f t="shared" si="601"/>
        <v>0</v>
      </c>
      <c r="AX140" s="241">
        <f t="shared" si="601"/>
        <v>0</v>
      </c>
      <c r="AY140" s="241">
        <f t="shared" si="601"/>
        <v>0</v>
      </c>
      <c r="AZ140" s="241">
        <f t="shared" si="601"/>
        <v>0</v>
      </c>
      <c r="BA140" s="241">
        <f t="shared" si="601"/>
        <v>0</v>
      </c>
      <c r="BB140" s="241">
        <f t="shared" si="601"/>
        <v>0</v>
      </c>
      <c r="BC140" s="241">
        <f t="shared" si="601"/>
        <v>0</v>
      </c>
      <c r="BD140" s="241">
        <f t="shared" si="601"/>
        <v>0</v>
      </c>
      <c r="BE140" s="241">
        <f t="shared" si="601"/>
        <v>0</v>
      </c>
      <c r="BF140" s="241">
        <f t="shared" si="601"/>
        <v>0</v>
      </c>
      <c r="BG140" s="241">
        <f t="shared" si="601"/>
        <v>0</v>
      </c>
      <c r="BH140" s="241">
        <f t="shared" si="601"/>
        <v>0</v>
      </c>
      <c r="BI140" s="241">
        <f t="shared" si="601"/>
        <v>0</v>
      </c>
      <c r="BJ140" s="241">
        <f t="shared" si="601"/>
        <v>0</v>
      </c>
      <c r="BK140" s="241">
        <f t="shared" si="601"/>
        <v>0</v>
      </c>
      <c r="BL140" s="232"/>
      <c r="BM140" s="233"/>
      <c r="BN140" s="233"/>
      <c r="BO140" s="233"/>
      <c r="BP140" s="233"/>
    </row>
    <row r="141" spans="1:68" ht="15.75" customHeight="1">
      <c r="A141" s="88"/>
      <c r="B141" s="88"/>
      <c r="C141" s="89" t="s">
        <v>388</v>
      </c>
      <c r="D141" s="121" t="s">
        <v>573</v>
      </c>
      <c r="E141" s="165"/>
      <c r="F141" s="146">
        <v>90000</v>
      </c>
      <c r="G141" s="93" t="e">
        <f t="shared" si="590"/>
        <v>#DIV/0!</v>
      </c>
      <c r="H141" s="93" t="e">
        <f t="shared" si="591"/>
        <v>#DIV/0!</v>
      </c>
      <c r="I141" s="95"/>
      <c r="J141" s="95"/>
      <c r="K141" s="95"/>
      <c r="L141" s="201"/>
      <c r="M141" s="96">
        <f t="shared" ref="M141:O141" si="602">Y141+AB141+AE141+AH141+AK141+AN141+AQ141+AT141+AW141+AZ141+BC141+BF141</f>
        <v>0</v>
      </c>
      <c r="N141" s="96">
        <f t="shared" si="602"/>
        <v>0</v>
      </c>
      <c r="O141" s="96">
        <f t="shared" si="602"/>
        <v>0</v>
      </c>
      <c r="P141" s="96">
        <f t="shared" ref="P141:R141" si="603">IF(BI141=0,SUM(Y141+AB141+AE141+AH141+AK141+AN141+AQ141+AT141+AW141+AZ141+BC141+BF141),BI141)</f>
        <v>0</v>
      </c>
      <c r="Q141" s="96">
        <f t="shared" si="603"/>
        <v>0</v>
      </c>
      <c r="R141" s="96">
        <f t="shared" si="603"/>
        <v>0</v>
      </c>
      <c r="S141" s="96">
        <f t="shared" ref="S141:T141" si="604">I141-M141</f>
        <v>0</v>
      </c>
      <c r="T141" s="96">
        <f t="shared" si="604"/>
        <v>0</v>
      </c>
      <c r="U141" s="96">
        <f t="shared" ref="U141:U143" si="605">L141-O141</f>
        <v>0</v>
      </c>
      <c r="V141" s="97" t="e">
        <f t="shared" ref="V141:W141" si="606">M141/I141</f>
        <v>#DIV/0!</v>
      </c>
      <c r="W141" s="97" t="e">
        <f t="shared" si="606"/>
        <v>#DIV/0!</v>
      </c>
      <c r="X141" s="97" t="e">
        <f t="shared" ref="X141:X143" si="607">O141/L141</f>
        <v>#DIV/0!</v>
      </c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8"/>
      <c r="BM141" s="99"/>
      <c r="BN141" s="99"/>
      <c r="BO141" s="99"/>
      <c r="BP141" s="99"/>
    </row>
    <row r="142" spans="1:68" ht="15.75" customHeight="1">
      <c r="A142" s="88"/>
      <c r="B142" s="88"/>
      <c r="C142" s="89" t="s">
        <v>385</v>
      </c>
      <c r="D142" s="90" t="s">
        <v>392</v>
      </c>
      <c r="E142" s="165"/>
      <c r="F142" s="165"/>
      <c r="G142" s="93" t="e">
        <f t="shared" si="590"/>
        <v>#DIV/0!</v>
      </c>
      <c r="H142" s="93" t="e">
        <f t="shared" si="591"/>
        <v>#DIV/0!</v>
      </c>
      <c r="I142" s="201"/>
      <c r="J142" s="95"/>
      <c r="K142" s="95"/>
      <c r="L142" s="201"/>
      <c r="M142" s="96">
        <f t="shared" ref="M142:O142" si="608">Y142+AB142+AE142+AH142+AK142+AN142+AQ142+AT142+AW142+AZ142+BC142+BF142</f>
        <v>0</v>
      </c>
      <c r="N142" s="96">
        <f t="shared" si="608"/>
        <v>0</v>
      </c>
      <c r="O142" s="96">
        <f t="shared" si="608"/>
        <v>0</v>
      </c>
      <c r="P142" s="96">
        <f t="shared" ref="P142:R142" si="609">IF(BI142=0,SUM(Y142+AB142+AE142+AH142+AK142+AN142+AQ142+AT142+AW142+AZ142+BC142+BF142),BI142)</f>
        <v>0</v>
      </c>
      <c r="Q142" s="96">
        <f t="shared" si="609"/>
        <v>0</v>
      </c>
      <c r="R142" s="96">
        <f t="shared" si="609"/>
        <v>0</v>
      </c>
      <c r="S142" s="96">
        <f t="shared" ref="S142:T142" si="610">I142-M142</f>
        <v>0</v>
      </c>
      <c r="T142" s="96">
        <f t="shared" si="610"/>
        <v>0</v>
      </c>
      <c r="U142" s="96">
        <f t="shared" si="605"/>
        <v>0</v>
      </c>
      <c r="V142" s="97" t="e">
        <f t="shared" ref="V142:W142" si="611">M142/I142</f>
        <v>#DIV/0!</v>
      </c>
      <c r="W142" s="97" t="e">
        <f t="shared" si="611"/>
        <v>#DIV/0!</v>
      </c>
      <c r="X142" s="97" t="e">
        <f t="shared" si="607"/>
        <v>#DIV/0!</v>
      </c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102">
        <v>0</v>
      </c>
      <c r="BF142" s="95"/>
      <c r="BG142" s="95"/>
      <c r="BH142" s="95"/>
      <c r="BI142" s="95"/>
      <c r="BJ142" s="95"/>
      <c r="BK142" s="95"/>
      <c r="BL142" s="98"/>
      <c r="BM142" s="99"/>
      <c r="BN142" s="99"/>
      <c r="BO142" s="99"/>
      <c r="BP142" s="99"/>
    </row>
    <row r="143" spans="1:68" ht="15.75" customHeight="1">
      <c r="A143" s="88"/>
      <c r="B143" s="88"/>
      <c r="C143" s="89" t="s">
        <v>385</v>
      </c>
      <c r="D143" s="90" t="s">
        <v>393</v>
      </c>
      <c r="E143" s="165"/>
      <c r="F143" s="165"/>
      <c r="G143" s="93" t="e">
        <f t="shared" si="590"/>
        <v>#DIV/0!</v>
      </c>
      <c r="H143" s="93" t="e">
        <f t="shared" si="591"/>
        <v>#DIV/0!</v>
      </c>
      <c r="I143" s="95"/>
      <c r="J143" s="95"/>
      <c r="K143" s="95"/>
      <c r="L143" s="243"/>
      <c r="M143" s="96">
        <f t="shared" ref="M143:O143" si="612">Y143+AB143+AE143+AH143+AK143+AN143+AQ143+AT143+AW143+AZ143+BC143+BF143</f>
        <v>0</v>
      </c>
      <c r="N143" s="96">
        <f t="shared" si="612"/>
        <v>0</v>
      </c>
      <c r="O143" s="96">
        <f t="shared" si="612"/>
        <v>0</v>
      </c>
      <c r="P143" s="96">
        <f t="shared" ref="P143:R143" si="613">IF(BI143=0,SUM(Y143+AB143+AE143+AH143+AK143+AN143+AQ143+AT143+AW143+AZ143+BC143+BF143),BI143)</f>
        <v>0</v>
      </c>
      <c r="Q143" s="96">
        <f t="shared" si="613"/>
        <v>0</v>
      </c>
      <c r="R143" s="96">
        <f t="shared" si="613"/>
        <v>0</v>
      </c>
      <c r="S143" s="96">
        <f t="shared" ref="S143:T143" si="614">I143-M143</f>
        <v>0</v>
      </c>
      <c r="T143" s="96">
        <f t="shared" si="614"/>
        <v>0</v>
      </c>
      <c r="U143" s="96">
        <f t="shared" si="605"/>
        <v>0</v>
      </c>
      <c r="V143" s="97" t="e">
        <f t="shared" ref="V143:W143" si="615">M143/I143</f>
        <v>#DIV/0!</v>
      </c>
      <c r="W143" s="97" t="e">
        <f t="shared" si="615"/>
        <v>#DIV/0!</v>
      </c>
      <c r="X143" s="97" t="e">
        <f t="shared" si="607"/>
        <v>#DIV/0!</v>
      </c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8"/>
      <c r="BM143" s="99"/>
      <c r="BN143" s="99"/>
      <c r="BO143" s="99"/>
      <c r="BP143" s="99"/>
    </row>
    <row r="144" spans="1:68" ht="15.75" customHeight="1">
      <c r="A144" s="88"/>
      <c r="B144" s="205" t="s">
        <v>394</v>
      </c>
      <c r="C144" s="89" t="s">
        <v>395</v>
      </c>
      <c r="D144" s="90" t="s">
        <v>396</v>
      </c>
      <c r="E144" s="165"/>
      <c r="F144" s="165"/>
      <c r="G144" s="93"/>
      <c r="H144" s="93"/>
      <c r="I144" s="95"/>
      <c r="J144" s="95">
        <v>4237.2</v>
      </c>
      <c r="K144" s="95"/>
      <c r="L144" s="243"/>
      <c r="M144" s="96"/>
      <c r="N144" s="96"/>
      <c r="O144" s="96"/>
      <c r="P144" s="96">
        <f t="shared" ref="P144:P169" si="616">IF(BI144=0,SUM(Y144+AB144+AE144+AH144+AK144+AN144+AQ144+AT144+AW144+AZ144+BC144+BF144),BI144)</f>
        <v>0</v>
      </c>
      <c r="Q144" s="96"/>
      <c r="R144" s="96"/>
      <c r="S144" s="96"/>
      <c r="T144" s="96"/>
      <c r="U144" s="96"/>
      <c r="V144" s="97"/>
      <c r="W144" s="97"/>
      <c r="X144" s="97"/>
      <c r="Y144" s="95"/>
      <c r="Z144" s="95"/>
      <c r="AA144" s="95"/>
      <c r="AB144" s="95"/>
      <c r="AC144" s="95"/>
      <c r="AD144" s="95"/>
      <c r="AE144" s="95"/>
      <c r="AF144" s="102">
        <f>3088+1149.2</f>
        <v>4237.2</v>
      </c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8"/>
      <c r="BM144" s="99"/>
      <c r="BN144" s="99"/>
      <c r="BO144" s="99"/>
      <c r="BP144" s="99"/>
    </row>
    <row r="145" spans="1:68" ht="15.75" customHeight="1">
      <c r="A145" s="181"/>
      <c r="B145" s="181"/>
      <c r="C145" s="221"/>
      <c r="D145" s="223" t="s">
        <v>397</v>
      </c>
      <c r="E145" s="185">
        <f t="shared" ref="E145:F145" si="617">SUM(E146:E149)</f>
        <v>0</v>
      </c>
      <c r="F145" s="185">
        <f t="shared" si="617"/>
        <v>0</v>
      </c>
      <c r="G145" s="222" t="e">
        <f t="shared" ref="G145:G147" si="618">I145/E145</f>
        <v>#DIV/0!</v>
      </c>
      <c r="H145" s="186" t="e">
        <f t="shared" ref="H145:H147" si="619">M145/E145</f>
        <v>#DIV/0!</v>
      </c>
      <c r="I145" s="185">
        <f t="shared" ref="I145:O145" si="620">SUM(I146:I149)</f>
        <v>0</v>
      </c>
      <c r="J145" s="185">
        <f t="shared" si="620"/>
        <v>500</v>
      </c>
      <c r="K145" s="185">
        <f t="shared" si="620"/>
        <v>0</v>
      </c>
      <c r="L145" s="185">
        <f t="shared" si="620"/>
        <v>0</v>
      </c>
      <c r="M145" s="185">
        <f t="shared" si="620"/>
        <v>0</v>
      </c>
      <c r="N145" s="185">
        <f t="shared" si="620"/>
        <v>0</v>
      </c>
      <c r="O145" s="185">
        <f t="shared" si="620"/>
        <v>0</v>
      </c>
      <c r="P145" s="244">
        <f t="shared" si="616"/>
        <v>0</v>
      </c>
      <c r="Q145" s="244">
        <f t="shared" ref="Q145:R145" si="621">IF(BJ145=0,SUM(Z145+AC145+AF145+AI145+AL145+AO145+AR145+AU145+AX145+BA145+BD145+BG145),BJ145)</f>
        <v>500</v>
      </c>
      <c r="R145" s="244">
        <f t="shared" si="621"/>
        <v>0</v>
      </c>
      <c r="S145" s="185">
        <f t="shared" ref="S145:U145" si="622">SUM(S146:S149)</f>
        <v>0</v>
      </c>
      <c r="T145" s="185">
        <f t="shared" si="622"/>
        <v>0</v>
      </c>
      <c r="U145" s="185">
        <f t="shared" si="622"/>
        <v>0</v>
      </c>
      <c r="V145" s="188" t="e">
        <f t="shared" ref="V145:W145" si="623">M145/I145</f>
        <v>#DIV/0!</v>
      </c>
      <c r="W145" s="188">
        <f t="shared" si="623"/>
        <v>0</v>
      </c>
      <c r="X145" s="188" t="e">
        <f t="shared" ref="X145:X147" si="624">O145/L145</f>
        <v>#DIV/0!</v>
      </c>
      <c r="Y145" s="185">
        <f t="shared" ref="Y145:BK145" si="625">SUM(Y146:Y149)</f>
        <v>0</v>
      </c>
      <c r="Z145" s="185">
        <f t="shared" si="625"/>
        <v>500</v>
      </c>
      <c r="AA145" s="185">
        <f t="shared" si="625"/>
        <v>0</v>
      </c>
      <c r="AB145" s="185">
        <f t="shared" si="625"/>
        <v>0</v>
      </c>
      <c r="AC145" s="185">
        <f t="shared" si="625"/>
        <v>0</v>
      </c>
      <c r="AD145" s="185">
        <f t="shared" si="625"/>
        <v>0</v>
      </c>
      <c r="AE145" s="185">
        <f t="shared" si="625"/>
        <v>0</v>
      </c>
      <c r="AF145" s="185">
        <f t="shared" si="625"/>
        <v>0</v>
      </c>
      <c r="AG145" s="185">
        <f t="shared" si="625"/>
        <v>0</v>
      </c>
      <c r="AH145" s="185">
        <f t="shared" si="625"/>
        <v>0</v>
      </c>
      <c r="AI145" s="185">
        <f t="shared" si="625"/>
        <v>0</v>
      </c>
      <c r="AJ145" s="185">
        <f t="shared" si="625"/>
        <v>0</v>
      </c>
      <c r="AK145" s="185">
        <f t="shared" si="625"/>
        <v>0</v>
      </c>
      <c r="AL145" s="185">
        <f t="shared" si="625"/>
        <v>0</v>
      </c>
      <c r="AM145" s="185">
        <f t="shared" si="625"/>
        <v>0</v>
      </c>
      <c r="AN145" s="185">
        <f t="shared" si="625"/>
        <v>0</v>
      </c>
      <c r="AO145" s="185">
        <f t="shared" si="625"/>
        <v>0</v>
      </c>
      <c r="AP145" s="185">
        <f t="shared" si="625"/>
        <v>0</v>
      </c>
      <c r="AQ145" s="185">
        <f t="shared" si="625"/>
        <v>0</v>
      </c>
      <c r="AR145" s="185">
        <f t="shared" si="625"/>
        <v>0</v>
      </c>
      <c r="AS145" s="185">
        <f t="shared" si="625"/>
        <v>0</v>
      </c>
      <c r="AT145" s="185">
        <f t="shared" si="625"/>
        <v>0</v>
      </c>
      <c r="AU145" s="185">
        <f t="shared" si="625"/>
        <v>0</v>
      </c>
      <c r="AV145" s="185">
        <f t="shared" si="625"/>
        <v>0</v>
      </c>
      <c r="AW145" s="185">
        <f t="shared" si="625"/>
        <v>0</v>
      </c>
      <c r="AX145" s="185">
        <f t="shared" si="625"/>
        <v>0</v>
      </c>
      <c r="AY145" s="185">
        <f t="shared" si="625"/>
        <v>0</v>
      </c>
      <c r="AZ145" s="185">
        <f t="shared" si="625"/>
        <v>0</v>
      </c>
      <c r="BA145" s="185">
        <f t="shared" si="625"/>
        <v>0</v>
      </c>
      <c r="BB145" s="185">
        <f t="shared" si="625"/>
        <v>0</v>
      </c>
      <c r="BC145" s="185">
        <f t="shared" si="625"/>
        <v>0</v>
      </c>
      <c r="BD145" s="185">
        <f t="shared" si="625"/>
        <v>0</v>
      </c>
      <c r="BE145" s="185">
        <f t="shared" si="625"/>
        <v>0</v>
      </c>
      <c r="BF145" s="185">
        <f t="shared" si="625"/>
        <v>0</v>
      </c>
      <c r="BG145" s="185">
        <f t="shared" si="625"/>
        <v>0</v>
      </c>
      <c r="BH145" s="185">
        <f t="shared" si="625"/>
        <v>0</v>
      </c>
      <c r="BI145" s="185">
        <f t="shared" si="625"/>
        <v>0</v>
      </c>
      <c r="BJ145" s="185">
        <f t="shared" si="625"/>
        <v>0</v>
      </c>
      <c r="BK145" s="185">
        <f t="shared" si="625"/>
        <v>0</v>
      </c>
      <c r="BL145" s="156"/>
      <c r="BM145" s="157"/>
      <c r="BN145" s="157"/>
      <c r="BO145" s="157"/>
      <c r="BP145" s="157"/>
    </row>
    <row r="146" spans="1:68" ht="15.75" customHeight="1">
      <c r="A146" s="88"/>
      <c r="B146" s="88"/>
      <c r="C146" s="89" t="s">
        <v>318</v>
      </c>
      <c r="D146" s="90" t="s">
        <v>366</v>
      </c>
      <c r="E146" s="165"/>
      <c r="F146" s="165"/>
      <c r="G146" s="93" t="e">
        <f t="shared" si="618"/>
        <v>#DIV/0!</v>
      </c>
      <c r="H146" s="93" t="e">
        <f t="shared" si="619"/>
        <v>#DIV/0!</v>
      </c>
      <c r="I146" s="141"/>
      <c r="J146" s="95"/>
      <c r="K146" s="95"/>
      <c r="L146" s="201"/>
      <c r="M146" s="96">
        <f t="shared" ref="M146:O146" si="626">Y146+AB146+AE146+AH146+AK146+AN146+AQ146+AT146+AW146+AZ146+BC146+BF146</f>
        <v>0</v>
      </c>
      <c r="N146" s="96">
        <f t="shared" si="626"/>
        <v>0</v>
      </c>
      <c r="O146" s="96">
        <f t="shared" si="626"/>
        <v>0</v>
      </c>
      <c r="P146" s="96">
        <f t="shared" si="616"/>
        <v>0</v>
      </c>
      <c r="Q146" s="96">
        <f t="shared" ref="Q146:R146" si="627">IF(BJ146=0,SUM(Z146+AC146+AF146+AI146+AL146+AO146+AR146+AU146+AX146+BA146+BD146+BG146),BJ146)</f>
        <v>0</v>
      </c>
      <c r="R146" s="96">
        <f t="shared" si="627"/>
        <v>0</v>
      </c>
      <c r="S146" s="96">
        <f t="shared" ref="S146:T146" si="628">I146-M146</f>
        <v>0</v>
      </c>
      <c r="T146" s="96">
        <f t="shared" si="628"/>
        <v>0</v>
      </c>
      <c r="U146" s="96">
        <f t="shared" ref="U146:U147" si="629">L146-O146</f>
        <v>0</v>
      </c>
      <c r="V146" s="97" t="e">
        <f t="shared" ref="V146:W146" si="630">M146/I146</f>
        <v>#DIV/0!</v>
      </c>
      <c r="W146" s="97" t="e">
        <f t="shared" si="630"/>
        <v>#DIV/0!</v>
      </c>
      <c r="X146" s="97" t="e">
        <f t="shared" si="624"/>
        <v>#DIV/0!</v>
      </c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8"/>
      <c r="BM146" s="99"/>
      <c r="BN146" s="99"/>
      <c r="BO146" s="99"/>
      <c r="BP146" s="99"/>
    </row>
    <row r="147" spans="1:68" ht="15.75" customHeight="1">
      <c r="A147" s="88"/>
      <c r="B147" s="88"/>
      <c r="C147" s="89" t="s">
        <v>367</v>
      </c>
      <c r="D147" s="90" t="s">
        <v>398</v>
      </c>
      <c r="E147" s="165"/>
      <c r="F147" s="165"/>
      <c r="G147" s="93" t="e">
        <f t="shared" si="618"/>
        <v>#DIV/0!</v>
      </c>
      <c r="H147" s="93" t="e">
        <f t="shared" si="619"/>
        <v>#DIV/0!</v>
      </c>
      <c r="I147" s="118"/>
      <c r="J147" s="95"/>
      <c r="K147" s="95"/>
      <c r="L147" s="201"/>
      <c r="M147" s="96">
        <f t="shared" ref="M147:O147" si="631">Y147+AB147+AE147+AH147+AK147+AN147+AQ147+AT147+AW147+AZ147+BC147+BF147</f>
        <v>0</v>
      </c>
      <c r="N147" s="96">
        <f t="shared" si="631"/>
        <v>0</v>
      </c>
      <c r="O147" s="96">
        <f t="shared" si="631"/>
        <v>0</v>
      </c>
      <c r="P147" s="96">
        <f t="shared" si="616"/>
        <v>0</v>
      </c>
      <c r="Q147" s="96">
        <f t="shared" ref="Q147:R147" si="632">IF(BJ147=0,SUM(Z147+AC147+AF147+AI147+AL147+AO147+AR147+AU147+AX147+BA147+BD147+BG147),BJ147)</f>
        <v>0</v>
      </c>
      <c r="R147" s="96">
        <f t="shared" si="632"/>
        <v>0</v>
      </c>
      <c r="S147" s="96">
        <f t="shared" ref="S147:T147" si="633">I147-M147</f>
        <v>0</v>
      </c>
      <c r="T147" s="96">
        <f t="shared" si="633"/>
        <v>0</v>
      </c>
      <c r="U147" s="96">
        <f t="shared" si="629"/>
        <v>0</v>
      </c>
      <c r="V147" s="97" t="e">
        <f t="shared" ref="V147:W147" si="634">M147/I147</f>
        <v>#DIV/0!</v>
      </c>
      <c r="W147" s="97" t="e">
        <f t="shared" si="634"/>
        <v>#DIV/0!</v>
      </c>
      <c r="X147" s="97" t="e">
        <f t="shared" si="624"/>
        <v>#DIV/0!</v>
      </c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8"/>
      <c r="BM147" s="99"/>
      <c r="BN147" s="99"/>
      <c r="BO147" s="99"/>
      <c r="BP147" s="99"/>
    </row>
    <row r="148" spans="1:68" ht="15.75" customHeight="1">
      <c r="A148" s="88"/>
      <c r="B148" s="205" t="s">
        <v>399</v>
      </c>
      <c r="C148" s="89" t="s">
        <v>323</v>
      </c>
      <c r="D148" s="90" t="s">
        <v>353</v>
      </c>
      <c r="E148" s="165"/>
      <c r="F148" s="165"/>
      <c r="G148" s="93"/>
      <c r="H148" s="93"/>
      <c r="I148" s="118"/>
      <c r="J148" s="95">
        <v>500</v>
      </c>
      <c r="K148" s="95"/>
      <c r="L148" s="201"/>
      <c r="M148" s="96"/>
      <c r="N148" s="96"/>
      <c r="O148" s="96"/>
      <c r="P148" s="96">
        <f t="shared" si="616"/>
        <v>0</v>
      </c>
      <c r="Q148" s="96"/>
      <c r="R148" s="96"/>
      <c r="S148" s="96"/>
      <c r="T148" s="96"/>
      <c r="U148" s="96"/>
      <c r="V148" s="97"/>
      <c r="W148" s="97"/>
      <c r="X148" s="97"/>
      <c r="Y148" s="95"/>
      <c r="Z148" s="102">
        <v>500</v>
      </c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8"/>
      <c r="BM148" s="99"/>
      <c r="BN148" s="99"/>
      <c r="BO148" s="99"/>
      <c r="BP148" s="99"/>
    </row>
    <row r="149" spans="1:68" ht="15.75" customHeight="1">
      <c r="A149" s="88"/>
      <c r="B149" s="88"/>
      <c r="C149" s="89" t="s">
        <v>318</v>
      </c>
      <c r="D149" s="90" t="s">
        <v>400</v>
      </c>
      <c r="E149" s="165"/>
      <c r="F149" s="165"/>
      <c r="G149" s="93" t="e">
        <f t="shared" ref="G149:G151" si="635">I149/E149</f>
        <v>#DIV/0!</v>
      </c>
      <c r="H149" s="93" t="e">
        <f t="shared" ref="H149:H151" si="636">M149/E149</f>
        <v>#DIV/0!</v>
      </c>
      <c r="I149" s="95"/>
      <c r="J149" s="95"/>
      <c r="K149" s="95"/>
      <c r="L149" s="95"/>
      <c r="M149" s="96">
        <f t="shared" ref="M149:O149" si="637">Y149+AB149+AE149+AH149+AK149+AN149+AQ149+AT149+AW149+AZ149+BC149+BF149</f>
        <v>0</v>
      </c>
      <c r="N149" s="96">
        <f t="shared" si="637"/>
        <v>0</v>
      </c>
      <c r="O149" s="96">
        <f t="shared" si="637"/>
        <v>0</v>
      </c>
      <c r="P149" s="96">
        <f t="shared" si="616"/>
        <v>0</v>
      </c>
      <c r="Q149" s="96">
        <f t="shared" ref="Q149:R149" si="638">IF(BJ149=0,SUM(Z149+AC149+AF149+AI149+AL149+AO149+AR149+AU149+AX149+BA149+BD149+BG149),BJ149)</f>
        <v>0</v>
      </c>
      <c r="R149" s="96">
        <f t="shared" si="638"/>
        <v>0</v>
      </c>
      <c r="S149" s="96">
        <f t="shared" ref="S149:T149" si="639">I149-M149</f>
        <v>0</v>
      </c>
      <c r="T149" s="96">
        <f t="shared" si="639"/>
        <v>0</v>
      </c>
      <c r="U149" s="96">
        <f>L149-O149</f>
        <v>0</v>
      </c>
      <c r="V149" s="97" t="e">
        <f t="shared" ref="V149:W149" si="640">M149/I149</f>
        <v>#DIV/0!</v>
      </c>
      <c r="W149" s="97" t="e">
        <f t="shared" si="640"/>
        <v>#DIV/0!</v>
      </c>
      <c r="X149" s="97" t="e">
        <f t="shared" ref="X149:X156" si="641">O149/L149</f>
        <v>#DIV/0!</v>
      </c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8"/>
      <c r="BM149" s="99"/>
      <c r="BN149" s="99"/>
      <c r="BO149" s="99"/>
      <c r="BP149" s="99"/>
    </row>
    <row r="150" spans="1:68" ht="15.75" customHeight="1">
      <c r="A150" s="245"/>
      <c r="B150" s="245"/>
      <c r="C150" s="246"/>
      <c r="D150" s="247" t="s">
        <v>401</v>
      </c>
      <c r="E150" s="248">
        <f t="shared" ref="E150:F150" si="642">SUM(E151:E153)</f>
        <v>0</v>
      </c>
      <c r="F150" s="248">
        <f t="shared" si="642"/>
        <v>0</v>
      </c>
      <c r="G150" s="222" t="e">
        <f t="shared" si="635"/>
        <v>#DIV/0!</v>
      </c>
      <c r="H150" s="186" t="e">
        <f t="shared" si="636"/>
        <v>#DIV/0!</v>
      </c>
      <c r="I150" s="248">
        <f t="shared" ref="I150:O150" si="643">SUM(I151:I153)</f>
        <v>0</v>
      </c>
      <c r="J150" s="248">
        <f t="shared" si="643"/>
        <v>293.62</v>
      </c>
      <c r="K150" s="248">
        <f t="shared" si="643"/>
        <v>0</v>
      </c>
      <c r="L150" s="248">
        <f t="shared" si="643"/>
        <v>0</v>
      </c>
      <c r="M150" s="248">
        <f t="shared" si="643"/>
        <v>0</v>
      </c>
      <c r="N150" s="248">
        <f t="shared" si="643"/>
        <v>0</v>
      </c>
      <c r="O150" s="248">
        <f t="shared" si="643"/>
        <v>0</v>
      </c>
      <c r="P150" s="237">
        <f t="shared" si="616"/>
        <v>0</v>
      </c>
      <c r="Q150" s="237">
        <f t="shared" ref="Q150:R150" si="644">IF(BJ150=0,SUM(Z150+AC150+AF150+AI150+AL150+AO150+AR150+AU150+AX150+BA150+BD150+BG150),BJ150)</f>
        <v>0</v>
      </c>
      <c r="R150" s="237">
        <f t="shared" si="644"/>
        <v>0</v>
      </c>
      <c r="S150" s="248">
        <f t="shared" ref="S150:U150" si="645">SUM(S151:S153)</f>
        <v>0</v>
      </c>
      <c r="T150" s="248">
        <f t="shared" si="645"/>
        <v>293.62</v>
      </c>
      <c r="U150" s="248">
        <f t="shared" si="645"/>
        <v>0</v>
      </c>
      <c r="V150" s="249" t="e">
        <f t="shared" ref="V150:W150" si="646">M150/I150</f>
        <v>#DIV/0!</v>
      </c>
      <c r="W150" s="249">
        <f t="shared" si="646"/>
        <v>0</v>
      </c>
      <c r="X150" s="249" t="e">
        <f t="shared" si="641"/>
        <v>#DIV/0!</v>
      </c>
      <c r="Y150" s="248">
        <f t="shared" ref="Y150:BK150" si="647">SUM(Y151:Y153)</f>
        <v>0</v>
      </c>
      <c r="Z150" s="248">
        <f t="shared" si="647"/>
        <v>0</v>
      </c>
      <c r="AA150" s="248">
        <f t="shared" si="647"/>
        <v>0</v>
      </c>
      <c r="AB150" s="248">
        <f t="shared" si="647"/>
        <v>0</v>
      </c>
      <c r="AC150" s="248">
        <f t="shared" si="647"/>
        <v>0</v>
      </c>
      <c r="AD150" s="248">
        <f t="shared" si="647"/>
        <v>0</v>
      </c>
      <c r="AE150" s="248">
        <f t="shared" si="647"/>
        <v>0</v>
      </c>
      <c r="AF150" s="248">
        <f t="shared" si="647"/>
        <v>0</v>
      </c>
      <c r="AG150" s="248">
        <f t="shared" si="647"/>
        <v>0</v>
      </c>
      <c r="AH150" s="248">
        <f t="shared" si="647"/>
        <v>0</v>
      </c>
      <c r="AI150" s="248">
        <f t="shared" si="647"/>
        <v>0</v>
      </c>
      <c r="AJ150" s="248">
        <f t="shared" si="647"/>
        <v>0</v>
      </c>
      <c r="AK150" s="248">
        <f t="shared" si="647"/>
        <v>0</v>
      </c>
      <c r="AL150" s="248">
        <f t="shared" si="647"/>
        <v>0</v>
      </c>
      <c r="AM150" s="248">
        <f t="shared" si="647"/>
        <v>0</v>
      </c>
      <c r="AN150" s="248">
        <f t="shared" si="647"/>
        <v>0</v>
      </c>
      <c r="AO150" s="248">
        <f t="shared" si="647"/>
        <v>0</v>
      </c>
      <c r="AP150" s="248">
        <f t="shared" si="647"/>
        <v>0</v>
      </c>
      <c r="AQ150" s="248">
        <f t="shared" si="647"/>
        <v>0</v>
      </c>
      <c r="AR150" s="248">
        <f t="shared" si="647"/>
        <v>0</v>
      </c>
      <c r="AS150" s="248">
        <f t="shared" si="647"/>
        <v>0</v>
      </c>
      <c r="AT150" s="248">
        <f t="shared" si="647"/>
        <v>0</v>
      </c>
      <c r="AU150" s="248">
        <f t="shared" si="647"/>
        <v>0</v>
      </c>
      <c r="AV150" s="248">
        <f t="shared" si="647"/>
        <v>0</v>
      </c>
      <c r="AW150" s="248">
        <f t="shared" si="647"/>
        <v>0</v>
      </c>
      <c r="AX150" s="248">
        <f t="shared" si="647"/>
        <v>0</v>
      </c>
      <c r="AY150" s="248">
        <f t="shared" si="647"/>
        <v>0</v>
      </c>
      <c r="AZ150" s="248">
        <f t="shared" si="647"/>
        <v>0</v>
      </c>
      <c r="BA150" s="248">
        <f t="shared" si="647"/>
        <v>0</v>
      </c>
      <c r="BB150" s="248">
        <f t="shared" si="647"/>
        <v>0</v>
      </c>
      <c r="BC150" s="248">
        <f t="shared" si="647"/>
        <v>0</v>
      </c>
      <c r="BD150" s="248">
        <f t="shared" si="647"/>
        <v>0</v>
      </c>
      <c r="BE150" s="248">
        <f t="shared" si="647"/>
        <v>0</v>
      </c>
      <c r="BF150" s="248">
        <f t="shared" si="647"/>
        <v>0</v>
      </c>
      <c r="BG150" s="248">
        <f t="shared" si="647"/>
        <v>0</v>
      </c>
      <c r="BH150" s="248">
        <f t="shared" si="647"/>
        <v>0</v>
      </c>
      <c r="BI150" s="248">
        <f t="shared" si="647"/>
        <v>0</v>
      </c>
      <c r="BJ150" s="248">
        <f t="shared" si="647"/>
        <v>0</v>
      </c>
      <c r="BK150" s="248">
        <f t="shared" si="647"/>
        <v>0</v>
      </c>
      <c r="BL150" s="232"/>
      <c r="BM150" s="233"/>
      <c r="BN150" s="233"/>
      <c r="BO150" s="233"/>
      <c r="BP150" s="233"/>
    </row>
    <row r="151" spans="1:68" ht="15.75" customHeight="1">
      <c r="A151" s="88"/>
      <c r="B151" s="130" t="s">
        <v>402</v>
      </c>
      <c r="C151" s="89" t="s">
        <v>403</v>
      </c>
      <c r="D151" s="90" t="s">
        <v>404</v>
      </c>
      <c r="E151" s="165"/>
      <c r="F151" s="165"/>
      <c r="G151" s="93" t="e">
        <f t="shared" si="635"/>
        <v>#DIV/0!</v>
      </c>
      <c r="H151" s="93" t="e">
        <f t="shared" si="636"/>
        <v>#DIV/0!</v>
      </c>
      <c r="I151" s="141"/>
      <c r="J151" s="130">
        <v>293.62</v>
      </c>
      <c r="K151" s="203"/>
      <c r="L151" s="201"/>
      <c r="M151" s="96">
        <f t="shared" ref="M151:O151" si="648">Y151+AB151+AE151+AH151+AK151+AN151+AQ151+AT151+AW151+AZ151+BC151+BF151</f>
        <v>0</v>
      </c>
      <c r="N151" s="96">
        <f t="shared" si="648"/>
        <v>0</v>
      </c>
      <c r="O151" s="96">
        <f t="shared" si="648"/>
        <v>0</v>
      </c>
      <c r="P151" s="96">
        <f t="shared" si="616"/>
        <v>0</v>
      </c>
      <c r="Q151" s="96">
        <f t="shared" ref="Q151:R151" si="649">IF(BJ151=0,SUM(Z151+AC151+AF151+AI151+AL151+AO151+AR151+AU151+AX151+BA151+BD151+BG151),BJ151)</f>
        <v>0</v>
      </c>
      <c r="R151" s="96">
        <f t="shared" si="649"/>
        <v>0</v>
      </c>
      <c r="S151" s="96">
        <f t="shared" ref="S151:T151" si="650">I151-M151</f>
        <v>0</v>
      </c>
      <c r="T151" s="96">
        <f t="shared" si="650"/>
        <v>293.62</v>
      </c>
      <c r="U151" s="96">
        <f t="shared" ref="U151:U153" si="651">L151-O151</f>
        <v>0</v>
      </c>
      <c r="V151" s="97" t="e">
        <f t="shared" ref="V151:W151" si="652">M151/I151</f>
        <v>#DIV/0!</v>
      </c>
      <c r="W151" s="97">
        <f t="shared" si="652"/>
        <v>0</v>
      </c>
      <c r="X151" s="97" t="e">
        <f t="shared" si="641"/>
        <v>#DIV/0!</v>
      </c>
      <c r="Y151" s="95"/>
      <c r="Z151" s="95"/>
      <c r="AA151" s="95"/>
      <c r="AB151" s="95"/>
      <c r="AC151" s="102">
        <v>0</v>
      </c>
      <c r="AD151" s="95"/>
      <c r="AE151" s="95"/>
      <c r="AF151" s="102">
        <v>0</v>
      </c>
      <c r="AG151" s="95"/>
      <c r="AH151" s="95"/>
      <c r="AI151" s="95"/>
      <c r="AJ151" s="95"/>
      <c r="AK151" s="95"/>
      <c r="AL151" s="102">
        <v>0</v>
      </c>
      <c r="AM151" s="95"/>
      <c r="AN151" s="95"/>
      <c r="AO151" s="95"/>
      <c r="AP151" s="95"/>
      <c r="AQ151" s="95"/>
      <c r="AR151" s="102">
        <v>0</v>
      </c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8"/>
      <c r="BM151" s="99"/>
      <c r="BN151" s="99"/>
      <c r="BO151" s="99"/>
      <c r="BP151" s="99"/>
    </row>
    <row r="152" spans="1:68" ht="15.75" customHeight="1">
      <c r="A152" s="88"/>
      <c r="B152" s="135"/>
      <c r="C152" s="89" t="s">
        <v>161</v>
      </c>
      <c r="D152" s="90" t="s">
        <v>405</v>
      </c>
      <c r="E152" s="165"/>
      <c r="F152" s="165"/>
      <c r="G152" s="93"/>
      <c r="H152" s="93"/>
      <c r="I152" s="141"/>
      <c r="J152" s="203"/>
      <c r="K152" s="203"/>
      <c r="L152" s="201"/>
      <c r="M152" s="96">
        <f t="shared" ref="M152:O152" si="653">Y152+AB152+AE152+AH152+AK152+AN152+AQ152+AT152+AW152+AZ152+BC152+BF152</f>
        <v>0</v>
      </c>
      <c r="N152" s="96">
        <f t="shared" si="653"/>
        <v>0</v>
      </c>
      <c r="O152" s="96">
        <f t="shared" si="653"/>
        <v>0</v>
      </c>
      <c r="P152" s="96">
        <f t="shared" si="616"/>
        <v>0</v>
      </c>
      <c r="Q152" s="96">
        <f t="shared" ref="Q152:R152" si="654">IF(BJ152=0,SUM(Z152+AC152+AF152+AI152+AL152+AO152+AR152+AU152+AX152+BA152+BD152+BG152),BJ152)</f>
        <v>0</v>
      </c>
      <c r="R152" s="96">
        <f t="shared" si="654"/>
        <v>0</v>
      </c>
      <c r="S152" s="96">
        <f t="shared" ref="S152:T152" si="655">I152-M152</f>
        <v>0</v>
      </c>
      <c r="T152" s="96">
        <f t="shared" si="655"/>
        <v>0</v>
      </c>
      <c r="U152" s="96">
        <f t="shared" si="651"/>
        <v>0</v>
      </c>
      <c r="V152" s="97" t="e">
        <f t="shared" ref="V152:W152" si="656">M152/I152</f>
        <v>#DIV/0!</v>
      </c>
      <c r="W152" s="97" t="e">
        <f t="shared" si="656"/>
        <v>#DIV/0!</v>
      </c>
      <c r="X152" s="97" t="e">
        <f t="shared" si="641"/>
        <v>#DIV/0!</v>
      </c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102">
        <v>0</v>
      </c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8"/>
      <c r="BM152" s="99"/>
      <c r="BN152" s="99"/>
      <c r="BO152" s="99"/>
      <c r="BP152" s="99"/>
    </row>
    <row r="153" spans="1:68" ht="15.75" customHeight="1">
      <c r="A153" s="88"/>
      <c r="B153" s="88"/>
      <c r="C153" s="89" t="s">
        <v>298</v>
      </c>
      <c r="D153" s="90" t="s">
        <v>406</v>
      </c>
      <c r="E153" s="165"/>
      <c r="F153" s="165"/>
      <c r="G153" s="93" t="e">
        <f t="shared" ref="G153:G156" si="657">I153/E153</f>
        <v>#DIV/0!</v>
      </c>
      <c r="H153" s="93" t="e">
        <f t="shared" ref="H153:H156" si="658">M153/E153</f>
        <v>#DIV/0!</v>
      </c>
      <c r="I153" s="95"/>
      <c r="J153" s="95"/>
      <c r="K153" s="95"/>
      <c r="L153" s="95"/>
      <c r="M153" s="96">
        <f t="shared" ref="M153:O153" si="659">Y153+AB153+AE153+AH153+AK153+AN153+AQ153+AT153+AW153+AZ153+BC153+BF153</f>
        <v>0</v>
      </c>
      <c r="N153" s="96">
        <f t="shared" si="659"/>
        <v>0</v>
      </c>
      <c r="O153" s="96">
        <f t="shared" si="659"/>
        <v>0</v>
      </c>
      <c r="P153" s="96">
        <f t="shared" si="616"/>
        <v>0</v>
      </c>
      <c r="Q153" s="96">
        <f t="shared" ref="Q153:R153" si="660">IF(BJ153=0,SUM(Z153+AC153+AF153+AI153+AL153+AO153+AR153+AU153+AX153+BA153+BD153+BG153),BJ153)</f>
        <v>0</v>
      </c>
      <c r="R153" s="96">
        <f t="shared" si="660"/>
        <v>0</v>
      </c>
      <c r="S153" s="96">
        <f t="shared" ref="S153:T153" si="661">I153-M153</f>
        <v>0</v>
      </c>
      <c r="T153" s="96">
        <f t="shared" si="661"/>
        <v>0</v>
      </c>
      <c r="U153" s="96">
        <f t="shared" si="651"/>
        <v>0</v>
      </c>
      <c r="V153" s="97" t="e">
        <f t="shared" ref="V153:W153" si="662">M153/I153</f>
        <v>#DIV/0!</v>
      </c>
      <c r="W153" s="97" t="e">
        <f t="shared" si="662"/>
        <v>#DIV/0!</v>
      </c>
      <c r="X153" s="97" t="e">
        <f t="shared" si="641"/>
        <v>#DIV/0!</v>
      </c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8"/>
      <c r="BM153" s="99"/>
      <c r="BN153" s="99"/>
      <c r="BO153" s="99"/>
      <c r="BP153" s="99"/>
    </row>
    <row r="154" spans="1:68" ht="15.75" customHeight="1">
      <c r="A154" s="245"/>
      <c r="B154" s="245"/>
      <c r="C154" s="246"/>
      <c r="D154" s="247" t="s">
        <v>407</v>
      </c>
      <c r="E154" s="248">
        <f t="shared" ref="E154:F154" si="663">SUM(E155:E158)</f>
        <v>0</v>
      </c>
      <c r="F154" s="248">
        <f t="shared" si="663"/>
        <v>0</v>
      </c>
      <c r="G154" s="222" t="e">
        <f t="shared" si="657"/>
        <v>#DIV/0!</v>
      </c>
      <c r="H154" s="186" t="e">
        <f t="shared" si="658"/>
        <v>#DIV/0!</v>
      </c>
      <c r="I154" s="248">
        <f t="shared" ref="I154:O154" si="664">SUM(I155:I158)</f>
        <v>0</v>
      </c>
      <c r="J154" s="248">
        <f t="shared" si="664"/>
        <v>8700</v>
      </c>
      <c r="K154" s="248">
        <f t="shared" si="664"/>
        <v>0</v>
      </c>
      <c r="L154" s="248">
        <f t="shared" si="664"/>
        <v>0</v>
      </c>
      <c r="M154" s="248">
        <f t="shared" si="664"/>
        <v>0</v>
      </c>
      <c r="N154" s="248">
        <f t="shared" si="664"/>
        <v>0</v>
      </c>
      <c r="O154" s="248">
        <f t="shared" si="664"/>
        <v>0</v>
      </c>
      <c r="P154" s="237">
        <f t="shared" si="616"/>
        <v>0</v>
      </c>
      <c r="Q154" s="237">
        <f t="shared" ref="Q154:R154" si="665">IF(BJ154=0,SUM(Z154+AC154+AF154+AI154+AL154+AO154+AR154+AU154+AX154+BA154+BD154+BG154),BJ154)</f>
        <v>0</v>
      </c>
      <c r="R154" s="237">
        <f t="shared" si="665"/>
        <v>0</v>
      </c>
      <c r="S154" s="248">
        <f t="shared" ref="S154:U154" si="666">SUM(S155:S158)</f>
        <v>0</v>
      </c>
      <c r="T154" s="248">
        <f t="shared" si="666"/>
        <v>8700</v>
      </c>
      <c r="U154" s="248">
        <f t="shared" si="666"/>
        <v>0</v>
      </c>
      <c r="V154" s="249" t="e">
        <f t="shared" ref="V154:W154" si="667">M154/I154</f>
        <v>#DIV/0!</v>
      </c>
      <c r="W154" s="249">
        <f t="shared" si="667"/>
        <v>0</v>
      </c>
      <c r="X154" s="249" t="e">
        <f t="shared" si="641"/>
        <v>#DIV/0!</v>
      </c>
      <c r="Y154" s="248">
        <f t="shared" ref="Y154:BK154" si="668">SUM(Y155:Y158)</f>
        <v>0</v>
      </c>
      <c r="Z154" s="248">
        <f t="shared" si="668"/>
        <v>0</v>
      </c>
      <c r="AA154" s="248">
        <f t="shared" si="668"/>
        <v>0</v>
      </c>
      <c r="AB154" s="248">
        <f t="shared" si="668"/>
        <v>0</v>
      </c>
      <c r="AC154" s="248">
        <f t="shared" si="668"/>
        <v>0</v>
      </c>
      <c r="AD154" s="248">
        <f t="shared" si="668"/>
        <v>0</v>
      </c>
      <c r="AE154" s="248">
        <f t="shared" si="668"/>
        <v>0</v>
      </c>
      <c r="AF154" s="248">
        <f t="shared" si="668"/>
        <v>0</v>
      </c>
      <c r="AG154" s="248">
        <f t="shared" si="668"/>
        <v>0</v>
      </c>
      <c r="AH154" s="248">
        <f t="shared" si="668"/>
        <v>0</v>
      </c>
      <c r="AI154" s="248">
        <f t="shared" si="668"/>
        <v>0</v>
      </c>
      <c r="AJ154" s="248">
        <f t="shared" si="668"/>
        <v>0</v>
      </c>
      <c r="AK154" s="248">
        <f t="shared" si="668"/>
        <v>0</v>
      </c>
      <c r="AL154" s="248">
        <f t="shared" si="668"/>
        <v>0</v>
      </c>
      <c r="AM154" s="248">
        <f t="shared" si="668"/>
        <v>0</v>
      </c>
      <c r="AN154" s="248">
        <f t="shared" si="668"/>
        <v>0</v>
      </c>
      <c r="AO154" s="248">
        <f t="shared" si="668"/>
        <v>0</v>
      </c>
      <c r="AP154" s="248">
        <f t="shared" si="668"/>
        <v>0</v>
      </c>
      <c r="AQ154" s="248">
        <f t="shared" si="668"/>
        <v>0</v>
      </c>
      <c r="AR154" s="248">
        <f t="shared" si="668"/>
        <v>0</v>
      </c>
      <c r="AS154" s="248">
        <f t="shared" si="668"/>
        <v>0</v>
      </c>
      <c r="AT154" s="248">
        <f t="shared" si="668"/>
        <v>0</v>
      </c>
      <c r="AU154" s="248">
        <f t="shared" si="668"/>
        <v>0</v>
      </c>
      <c r="AV154" s="248">
        <f t="shared" si="668"/>
        <v>0</v>
      </c>
      <c r="AW154" s="248">
        <f t="shared" si="668"/>
        <v>0</v>
      </c>
      <c r="AX154" s="248">
        <f t="shared" si="668"/>
        <v>0</v>
      </c>
      <c r="AY154" s="248">
        <f t="shared" si="668"/>
        <v>0</v>
      </c>
      <c r="AZ154" s="248">
        <f t="shared" si="668"/>
        <v>0</v>
      </c>
      <c r="BA154" s="248">
        <f t="shared" si="668"/>
        <v>0</v>
      </c>
      <c r="BB154" s="248">
        <f t="shared" si="668"/>
        <v>0</v>
      </c>
      <c r="BC154" s="248">
        <f t="shared" si="668"/>
        <v>0</v>
      </c>
      <c r="BD154" s="248">
        <f t="shared" si="668"/>
        <v>0</v>
      </c>
      <c r="BE154" s="248">
        <f t="shared" si="668"/>
        <v>0</v>
      </c>
      <c r="BF154" s="248">
        <f t="shared" si="668"/>
        <v>0</v>
      </c>
      <c r="BG154" s="248">
        <f t="shared" si="668"/>
        <v>0</v>
      </c>
      <c r="BH154" s="248">
        <f t="shared" si="668"/>
        <v>0</v>
      </c>
      <c r="BI154" s="248">
        <f t="shared" si="668"/>
        <v>0</v>
      </c>
      <c r="BJ154" s="248">
        <f t="shared" si="668"/>
        <v>0</v>
      </c>
      <c r="BK154" s="248">
        <f t="shared" si="668"/>
        <v>0</v>
      </c>
      <c r="BL154" s="232"/>
      <c r="BM154" s="233"/>
      <c r="BN154" s="233"/>
      <c r="BO154" s="233"/>
      <c r="BP154" s="233"/>
    </row>
    <row r="155" spans="1:68" ht="15.75" customHeight="1">
      <c r="A155" s="88"/>
      <c r="B155" s="88"/>
      <c r="C155" s="89" t="s">
        <v>161</v>
      </c>
      <c r="D155" s="90" t="s">
        <v>408</v>
      </c>
      <c r="E155" s="165"/>
      <c r="F155" s="250"/>
      <c r="G155" s="93" t="e">
        <f t="shared" si="657"/>
        <v>#DIV/0!</v>
      </c>
      <c r="H155" s="93" t="e">
        <f t="shared" si="658"/>
        <v>#DIV/0!</v>
      </c>
      <c r="I155" s="95"/>
      <c r="J155" s="95"/>
      <c r="K155" s="95"/>
      <c r="L155" s="94"/>
      <c r="M155" s="96">
        <f t="shared" ref="M155:O155" si="669">Y155+AB155+AE155+AH155+AK155+AN155+AQ155+AT155+AW155+AZ155+BC155+BF155</f>
        <v>0</v>
      </c>
      <c r="N155" s="96">
        <f t="shared" si="669"/>
        <v>0</v>
      </c>
      <c r="O155" s="96">
        <f t="shared" si="669"/>
        <v>0</v>
      </c>
      <c r="P155" s="96">
        <f t="shared" si="616"/>
        <v>0</v>
      </c>
      <c r="Q155" s="96">
        <f t="shared" ref="Q155:R155" si="670">IF(BJ155=0,SUM(Z155+AC155+AF155+AI155+AL155+AO155+AR155+AU155+AX155+BA155+BD155+BG155),BJ155)</f>
        <v>0</v>
      </c>
      <c r="R155" s="96">
        <f t="shared" si="670"/>
        <v>0</v>
      </c>
      <c r="S155" s="96">
        <f t="shared" ref="S155:T155" si="671">I155-M155</f>
        <v>0</v>
      </c>
      <c r="T155" s="96">
        <f t="shared" si="671"/>
        <v>0</v>
      </c>
      <c r="U155" s="96">
        <f t="shared" ref="U155:U158" si="672">L155-O155</f>
        <v>0</v>
      </c>
      <c r="V155" s="97" t="e">
        <f t="shared" ref="V155:W155" si="673">M155/I155</f>
        <v>#DIV/0!</v>
      </c>
      <c r="W155" s="97" t="e">
        <f t="shared" si="673"/>
        <v>#DIV/0!</v>
      </c>
      <c r="X155" s="97" t="e">
        <f t="shared" si="641"/>
        <v>#DIV/0!</v>
      </c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4"/>
      <c r="BG155" s="95"/>
      <c r="BH155" s="95"/>
      <c r="BI155" s="94"/>
      <c r="BJ155" s="95"/>
      <c r="BK155" s="95"/>
      <c r="BL155" s="98"/>
      <c r="BM155" s="99"/>
      <c r="BN155" s="99"/>
      <c r="BO155" s="99"/>
      <c r="BP155" s="99"/>
    </row>
    <row r="156" spans="1:68" ht="15.75" customHeight="1">
      <c r="A156" s="88"/>
      <c r="B156" s="142" t="s">
        <v>409</v>
      </c>
      <c r="C156" s="89"/>
      <c r="D156" s="90" t="s">
        <v>410</v>
      </c>
      <c r="E156" s="165"/>
      <c r="F156" s="165"/>
      <c r="G156" s="93" t="e">
        <f t="shared" si="657"/>
        <v>#DIV/0!</v>
      </c>
      <c r="H156" s="93" t="e">
        <f t="shared" si="658"/>
        <v>#DIV/0!</v>
      </c>
      <c r="I156" s="95"/>
      <c r="J156" s="166">
        <v>8700</v>
      </c>
      <c r="K156" s="116"/>
      <c r="L156" s="94"/>
      <c r="M156" s="96">
        <f t="shared" ref="M156:O156" si="674">Y156+AB156+AE156+AH156+AK156+AN156+AQ156+AT156+AW156+AZ156+BC156+BF156</f>
        <v>0</v>
      </c>
      <c r="N156" s="96">
        <f t="shared" si="674"/>
        <v>0</v>
      </c>
      <c r="O156" s="96">
        <f t="shared" si="674"/>
        <v>0</v>
      </c>
      <c r="P156" s="96">
        <f t="shared" si="616"/>
        <v>0</v>
      </c>
      <c r="Q156" s="96">
        <f t="shared" ref="Q156:R156" si="675">IF(BJ156=0,SUM(Z156+AC156+AF156+AI156+AL156+AO156+AR156+AU156+AX156+BA156+BD156+BG156),BJ156)</f>
        <v>0</v>
      </c>
      <c r="R156" s="96">
        <f t="shared" si="675"/>
        <v>0</v>
      </c>
      <c r="S156" s="96">
        <f t="shared" ref="S156:T156" si="676">I156-M156</f>
        <v>0</v>
      </c>
      <c r="T156" s="96">
        <f t="shared" si="676"/>
        <v>8700</v>
      </c>
      <c r="U156" s="96">
        <f t="shared" si="672"/>
        <v>0</v>
      </c>
      <c r="V156" s="97" t="e">
        <f t="shared" ref="V156:W156" si="677">M156/I156</f>
        <v>#DIV/0!</v>
      </c>
      <c r="W156" s="97">
        <f t="shared" si="677"/>
        <v>0</v>
      </c>
      <c r="X156" s="97" t="e">
        <f t="shared" si="641"/>
        <v>#DIV/0!</v>
      </c>
      <c r="Y156" s="251"/>
      <c r="Z156" s="95"/>
      <c r="AA156" s="95"/>
      <c r="AB156" s="95"/>
      <c r="AC156" s="95"/>
      <c r="AD156" s="95"/>
      <c r="AE156" s="95"/>
      <c r="AF156" s="102">
        <v>0</v>
      </c>
      <c r="AG156" s="95"/>
      <c r="AH156" s="95"/>
      <c r="AI156" s="102">
        <v>0</v>
      </c>
      <c r="AJ156" s="95"/>
      <c r="AK156" s="95"/>
      <c r="AL156" s="95"/>
      <c r="AM156" s="95"/>
      <c r="AN156" s="95"/>
      <c r="AO156" s="95"/>
      <c r="AP156" s="95"/>
      <c r="AQ156" s="95"/>
      <c r="AR156" s="95"/>
      <c r="AS156" s="201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8"/>
      <c r="BM156" s="99"/>
      <c r="BN156" s="99"/>
      <c r="BO156" s="99"/>
      <c r="BP156" s="99"/>
    </row>
    <row r="157" spans="1:68" ht="15.75" customHeight="1">
      <c r="A157" s="21"/>
      <c r="B157" s="135"/>
      <c r="C157" s="89"/>
      <c r="D157" s="90" t="s">
        <v>411</v>
      </c>
      <c r="E157" s="165"/>
      <c r="F157" s="21"/>
      <c r="G157" s="93"/>
      <c r="H157" s="93"/>
      <c r="I157" s="95"/>
      <c r="J157" s="116"/>
      <c r="K157" s="116"/>
      <c r="L157" s="94"/>
      <c r="M157" s="96">
        <f t="shared" ref="M157:O157" si="678">Y157+AB157+AE157+AH157+AK157+AN157+AQ157+AT157+AW157+AZ157+BC157+BF157</f>
        <v>0</v>
      </c>
      <c r="N157" s="96">
        <f t="shared" si="678"/>
        <v>0</v>
      </c>
      <c r="O157" s="96">
        <f t="shared" si="678"/>
        <v>0</v>
      </c>
      <c r="P157" s="96">
        <f t="shared" si="616"/>
        <v>0</v>
      </c>
      <c r="Q157" s="96">
        <f t="shared" ref="Q157:R157" si="679">IF(BJ157=0,SUM(Z157+AC157+AF157+AI157+AL157+AO157+AR157+AU157+AX157+BA157+BD157+BG157),BJ157)</f>
        <v>0</v>
      </c>
      <c r="R157" s="96">
        <f t="shared" si="679"/>
        <v>0</v>
      </c>
      <c r="S157" s="96">
        <f t="shared" ref="S157:T157" si="680">I157-M157</f>
        <v>0</v>
      </c>
      <c r="T157" s="96">
        <f t="shared" si="680"/>
        <v>0</v>
      </c>
      <c r="U157" s="96">
        <f t="shared" si="672"/>
        <v>0</v>
      </c>
      <c r="V157" s="97"/>
      <c r="W157" s="97"/>
      <c r="X157" s="97"/>
      <c r="Y157" s="251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201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8"/>
      <c r="BM157" s="99"/>
      <c r="BN157" s="99"/>
      <c r="BO157" s="99"/>
      <c r="BP157" s="99"/>
    </row>
    <row r="158" spans="1:68" ht="15.75" customHeight="1">
      <c r="A158" s="88"/>
      <c r="B158" s="88"/>
      <c r="C158" s="89" t="s">
        <v>165</v>
      </c>
      <c r="D158" s="206" t="s">
        <v>412</v>
      </c>
      <c r="E158" s="207"/>
      <c r="F158" s="207"/>
      <c r="G158" s="93" t="e">
        <f t="shared" ref="G158:G178" si="681">I158/E158</f>
        <v>#DIV/0!</v>
      </c>
      <c r="H158" s="93" t="e">
        <f t="shared" ref="H158:H178" si="682">M158/E158</f>
        <v>#DIV/0!</v>
      </c>
      <c r="I158" s="201"/>
      <c r="J158" s="203"/>
      <c r="K158" s="203"/>
      <c r="L158" s="201"/>
      <c r="M158" s="96">
        <f t="shared" ref="M158:N158" si="683">Y158+AB158+AE158+AH158+AK158+AN158+AQ158+AT158+AW158+AZ158+BC158+BF158</f>
        <v>0</v>
      </c>
      <c r="N158" s="96">
        <f t="shared" si="683"/>
        <v>0</v>
      </c>
      <c r="O158" s="96"/>
      <c r="P158" s="96">
        <f t="shared" si="616"/>
        <v>0</v>
      </c>
      <c r="Q158" s="96">
        <f t="shared" ref="Q158:Q169" si="684">IF(BJ158=0,SUM(Z158+AC158+AF158+AI158+AL158+AO158+AR158+AU158+AX158+BA158+BD158+BG158),BJ158)</f>
        <v>0</v>
      </c>
      <c r="R158" s="96"/>
      <c r="S158" s="96">
        <f t="shared" ref="S158:T158" si="685">I158-M158</f>
        <v>0</v>
      </c>
      <c r="T158" s="96">
        <f t="shared" si="685"/>
        <v>0</v>
      </c>
      <c r="U158" s="96">
        <f t="shared" si="672"/>
        <v>0</v>
      </c>
      <c r="V158" s="97" t="e">
        <f t="shared" ref="V158:W158" si="686">M158/I158</f>
        <v>#DIV/0!</v>
      </c>
      <c r="W158" s="97" t="e">
        <f t="shared" si="686"/>
        <v>#DIV/0!</v>
      </c>
      <c r="X158" s="97" t="e">
        <f t="shared" ref="X158:X169" si="687">O158/L158</f>
        <v>#DIV/0!</v>
      </c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 t="s">
        <v>413</v>
      </c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98"/>
      <c r="BM158" s="99"/>
      <c r="BN158" s="99"/>
      <c r="BO158" s="99"/>
      <c r="BP158" s="99"/>
    </row>
    <row r="159" spans="1:68" ht="15.75" customHeight="1">
      <c r="A159" s="85"/>
      <c r="B159" s="85"/>
      <c r="C159" s="85" t="s">
        <v>414</v>
      </c>
      <c r="D159" s="85"/>
      <c r="E159" s="86">
        <f t="shared" ref="E159:F159" si="688">E160+E168+E183</f>
        <v>121389.6</v>
      </c>
      <c r="F159" s="86">
        <f t="shared" si="688"/>
        <v>36000</v>
      </c>
      <c r="G159" s="106">
        <f t="shared" si="681"/>
        <v>1.2356907016746081E-2</v>
      </c>
      <c r="H159" s="106">
        <f t="shared" si="682"/>
        <v>0</v>
      </c>
      <c r="I159" s="86">
        <f t="shared" ref="I159:O159" si="689">I160+I168+I183</f>
        <v>1500</v>
      </c>
      <c r="J159" s="86">
        <f t="shared" si="689"/>
        <v>984.93000000000006</v>
      </c>
      <c r="K159" s="86">
        <f t="shared" si="689"/>
        <v>0</v>
      </c>
      <c r="L159" s="86">
        <f t="shared" si="689"/>
        <v>0</v>
      </c>
      <c r="M159" s="86">
        <f t="shared" si="689"/>
        <v>0</v>
      </c>
      <c r="N159" s="86">
        <f t="shared" si="689"/>
        <v>0</v>
      </c>
      <c r="O159" s="86">
        <f t="shared" si="689"/>
        <v>0</v>
      </c>
      <c r="P159" s="86">
        <f t="shared" si="616"/>
        <v>0</v>
      </c>
      <c r="Q159" s="86">
        <f t="shared" si="684"/>
        <v>250</v>
      </c>
      <c r="R159" s="86">
        <f t="shared" ref="R159:R169" si="690">IF(BK159=0,SUM(AA159+AD159+AG159+AJ159+AM159+AP159+AS159+AV159+AY159+BB159+BE159+BH159),BK159)</f>
        <v>0</v>
      </c>
      <c r="S159" s="86">
        <f t="shared" ref="S159:U159" si="691">S160+S168+S183</f>
        <v>1500</v>
      </c>
      <c r="T159" s="86">
        <f t="shared" si="691"/>
        <v>734.93000000000006</v>
      </c>
      <c r="U159" s="86">
        <f t="shared" si="691"/>
        <v>0</v>
      </c>
      <c r="V159" s="87">
        <f t="shared" ref="V159:W159" si="692">M159/I159</f>
        <v>0</v>
      </c>
      <c r="W159" s="87">
        <f t="shared" si="692"/>
        <v>0</v>
      </c>
      <c r="X159" s="87" t="e">
        <f t="shared" si="687"/>
        <v>#DIV/0!</v>
      </c>
      <c r="Y159" s="86">
        <f t="shared" ref="Y159:BK159" si="693">Y160+Y168+Y183</f>
        <v>0</v>
      </c>
      <c r="Z159" s="86">
        <f t="shared" si="693"/>
        <v>250</v>
      </c>
      <c r="AA159" s="86">
        <f t="shared" si="693"/>
        <v>0</v>
      </c>
      <c r="AB159" s="86">
        <f t="shared" si="693"/>
        <v>0</v>
      </c>
      <c r="AC159" s="86">
        <f t="shared" si="693"/>
        <v>0</v>
      </c>
      <c r="AD159" s="86">
        <f t="shared" si="693"/>
        <v>0</v>
      </c>
      <c r="AE159" s="86">
        <f t="shared" si="693"/>
        <v>0</v>
      </c>
      <c r="AF159" s="86">
        <f t="shared" si="693"/>
        <v>0</v>
      </c>
      <c r="AG159" s="86">
        <f t="shared" si="693"/>
        <v>0</v>
      </c>
      <c r="AH159" s="86">
        <f t="shared" si="693"/>
        <v>0</v>
      </c>
      <c r="AI159" s="86">
        <f t="shared" si="693"/>
        <v>0</v>
      </c>
      <c r="AJ159" s="86">
        <f t="shared" si="693"/>
        <v>0</v>
      </c>
      <c r="AK159" s="86">
        <f t="shared" si="693"/>
        <v>0</v>
      </c>
      <c r="AL159" s="86">
        <f t="shared" si="693"/>
        <v>0</v>
      </c>
      <c r="AM159" s="86">
        <f t="shared" si="693"/>
        <v>0</v>
      </c>
      <c r="AN159" s="86">
        <f t="shared" si="693"/>
        <v>0</v>
      </c>
      <c r="AO159" s="86">
        <f t="shared" si="693"/>
        <v>0</v>
      </c>
      <c r="AP159" s="86">
        <f t="shared" si="693"/>
        <v>0</v>
      </c>
      <c r="AQ159" s="86">
        <f t="shared" si="693"/>
        <v>0</v>
      </c>
      <c r="AR159" s="86">
        <f t="shared" si="693"/>
        <v>0</v>
      </c>
      <c r="AS159" s="86">
        <f t="shared" si="693"/>
        <v>0</v>
      </c>
      <c r="AT159" s="86">
        <f t="shared" si="693"/>
        <v>0</v>
      </c>
      <c r="AU159" s="86">
        <f t="shared" si="693"/>
        <v>0</v>
      </c>
      <c r="AV159" s="86">
        <f t="shared" si="693"/>
        <v>0</v>
      </c>
      <c r="AW159" s="86">
        <f t="shared" si="693"/>
        <v>0</v>
      </c>
      <c r="AX159" s="86">
        <f t="shared" si="693"/>
        <v>0</v>
      </c>
      <c r="AY159" s="86">
        <f t="shared" si="693"/>
        <v>0</v>
      </c>
      <c r="AZ159" s="86">
        <f t="shared" si="693"/>
        <v>0</v>
      </c>
      <c r="BA159" s="86">
        <f t="shared" si="693"/>
        <v>0</v>
      </c>
      <c r="BB159" s="86">
        <f t="shared" si="693"/>
        <v>0</v>
      </c>
      <c r="BC159" s="86">
        <f t="shared" si="693"/>
        <v>0</v>
      </c>
      <c r="BD159" s="86">
        <f t="shared" si="693"/>
        <v>0</v>
      </c>
      <c r="BE159" s="86">
        <f t="shared" si="693"/>
        <v>0</v>
      </c>
      <c r="BF159" s="86">
        <f t="shared" si="693"/>
        <v>0</v>
      </c>
      <c r="BG159" s="86">
        <f t="shared" si="693"/>
        <v>0</v>
      </c>
      <c r="BH159" s="86">
        <f t="shared" si="693"/>
        <v>0</v>
      </c>
      <c r="BI159" s="86">
        <f t="shared" si="693"/>
        <v>0</v>
      </c>
      <c r="BJ159" s="86">
        <f t="shared" si="693"/>
        <v>0</v>
      </c>
      <c r="BK159" s="86">
        <f t="shared" si="693"/>
        <v>0</v>
      </c>
      <c r="BL159" s="148"/>
      <c r="BM159" s="149"/>
      <c r="BN159" s="149"/>
      <c r="BO159" s="149"/>
      <c r="BP159" s="149"/>
    </row>
    <row r="160" spans="1:68" ht="15.75" customHeight="1">
      <c r="A160" s="252"/>
      <c r="B160" s="252"/>
      <c r="C160" s="182"/>
      <c r="D160" s="253" t="s">
        <v>415</v>
      </c>
      <c r="E160" s="254">
        <f t="shared" ref="E160:F160" si="694">E161+E165</f>
        <v>36444.800000000003</v>
      </c>
      <c r="F160" s="254">
        <f t="shared" si="694"/>
        <v>0</v>
      </c>
      <c r="G160" s="222">
        <f t="shared" si="681"/>
        <v>4.1158135042584948E-2</v>
      </c>
      <c r="H160" s="222">
        <f t="shared" si="682"/>
        <v>0</v>
      </c>
      <c r="I160" s="254">
        <f t="shared" ref="I160:O160" si="695">I161+I165</f>
        <v>1500</v>
      </c>
      <c r="J160" s="254">
        <f t="shared" si="695"/>
        <v>0</v>
      </c>
      <c r="K160" s="254">
        <f t="shared" si="695"/>
        <v>0</v>
      </c>
      <c r="L160" s="254">
        <f t="shared" si="695"/>
        <v>0</v>
      </c>
      <c r="M160" s="254">
        <f t="shared" si="695"/>
        <v>0</v>
      </c>
      <c r="N160" s="254">
        <f t="shared" si="695"/>
        <v>0</v>
      </c>
      <c r="O160" s="254">
        <f t="shared" si="695"/>
        <v>0</v>
      </c>
      <c r="P160" s="244">
        <f t="shared" si="616"/>
        <v>0</v>
      </c>
      <c r="Q160" s="244">
        <f t="shared" si="684"/>
        <v>0</v>
      </c>
      <c r="R160" s="244">
        <f t="shared" si="690"/>
        <v>0</v>
      </c>
      <c r="S160" s="254">
        <f t="shared" ref="S160:U160" si="696">S161+S165</f>
        <v>1500</v>
      </c>
      <c r="T160" s="254">
        <f t="shared" si="696"/>
        <v>0</v>
      </c>
      <c r="U160" s="254">
        <f t="shared" si="696"/>
        <v>0</v>
      </c>
      <c r="V160" s="255">
        <f t="shared" ref="V160:W160" si="697">M160/I160</f>
        <v>0</v>
      </c>
      <c r="W160" s="255" t="e">
        <f t="shared" si="697"/>
        <v>#DIV/0!</v>
      </c>
      <c r="X160" s="255" t="e">
        <f t="shared" si="687"/>
        <v>#DIV/0!</v>
      </c>
      <c r="Y160" s="254">
        <f t="shared" ref="Y160:BK160" si="698">Y161+Y165</f>
        <v>0</v>
      </c>
      <c r="Z160" s="254">
        <f t="shared" si="698"/>
        <v>0</v>
      </c>
      <c r="AA160" s="254">
        <f t="shared" si="698"/>
        <v>0</v>
      </c>
      <c r="AB160" s="254">
        <f t="shared" si="698"/>
        <v>0</v>
      </c>
      <c r="AC160" s="254">
        <f t="shared" si="698"/>
        <v>0</v>
      </c>
      <c r="AD160" s="254">
        <f t="shared" si="698"/>
        <v>0</v>
      </c>
      <c r="AE160" s="254">
        <f t="shared" si="698"/>
        <v>0</v>
      </c>
      <c r="AF160" s="254">
        <f t="shared" si="698"/>
        <v>0</v>
      </c>
      <c r="AG160" s="254">
        <f t="shared" si="698"/>
        <v>0</v>
      </c>
      <c r="AH160" s="254">
        <f t="shared" si="698"/>
        <v>0</v>
      </c>
      <c r="AI160" s="254">
        <f t="shared" si="698"/>
        <v>0</v>
      </c>
      <c r="AJ160" s="254">
        <f t="shared" si="698"/>
        <v>0</v>
      </c>
      <c r="AK160" s="254">
        <f t="shared" si="698"/>
        <v>0</v>
      </c>
      <c r="AL160" s="254">
        <f t="shared" si="698"/>
        <v>0</v>
      </c>
      <c r="AM160" s="254">
        <f t="shared" si="698"/>
        <v>0</v>
      </c>
      <c r="AN160" s="254">
        <f t="shared" si="698"/>
        <v>0</v>
      </c>
      <c r="AO160" s="254">
        <f t="shared" si="698"/>
        <v>0</v>
      </c>
      <c r="AP160" s="254">
        <f t="shared" si="698"/>
        <v>0</v>
      </c>
      <c r="AQ160" s="254">
        <f t="shared" si="698"/>
        <v>0</v>
      </c>
      <c r="AR160" s="254">
        <f t="shared" si="698"/>
        <v>0</v>
      </c>
      <c r="AS160" s="254">
        <f t="shared" si="698"/>
        <v>0</v>
      </c>
      <c r="AT160" s="254">
        <f t="shared" si="698"/>
        <v>0</v>
      </c>
      <c r="AU160" s="254">
        <f t="shared" si="698"/>
        <v>0</v>
      </c>
      <c r="AV160" s="254">
        <f t="shared" si="698"/>
        <v>0</v>
      </c>
      <c r="AW160" s="254">
        <f t="shared" si="698"/>
        <v>0</v>
      </c>
      <c r="AX160" s="254">
        <f t="shared" si="698"/>
        <v>0</v>
      </c>
      <c r="AY160" s="254">
        <f t="shared" si="698"/>
        <v>0</v>
      </c>
      <c r="AZ160" s="254">
        <f t="shared" si="698"/>
        <v>0</v>
      </c>
      <c r="BA160" s="254">
        <f t="shared" si="698"/>
        <v>0</v>
      </c>
      <c r="BB160" s="254">
        <f t="shared" si="698"/>
        <v>0</v>
      </c>
      <c r="BC160" s="254">
        <f t="shared" si="698"/>
        <v>0</v>
      </c>
      <c r="BD160" s="254">
        <f t="shared" si="698"/>
        <v>0</v>
      </c>
      <c r="BE160" s="254">
        <f t="shared" si="698"/>
        <v>0</v>
      </c>
      <c r="BF160" s="254">
        <f t="shared" si="698"/>
        <v>0</v>
      </c>
      <c r="BG160" s="254">
        <f t="shared" si="698"/>
        <v>0</v>
      </c>
      <c r="BH160" s="254">
        <f t="shared" si="698"/>
        <v>0</v>
      </c>
      <c r="BI160" s="254">
        <f t="shared" si="698"/>
        <v>0</v>
      </c>
      <c r="BJ160" s="254">
        <f t="shared" si="698"/>
        <v>0</v>
      </c>
      <c r="BK160" s="254">
        <f t="shared" si="698"/>
        <v>0</v>
      </c>
      <c r="BL160" s="156"/>
      <c r="BM160" s="157"/>
      <c r="BN160" s="157"/>
      <c r="BO160" s="157"/>
      <c r="BP160" s="157"/>
    </row>
    <row r="161" spans="1:68" ht="15.75" customHeight="1">
      <c r="A161" s="239"/>
      <c r="B161" s="239"/>
      <c r="C161" s="228"/>
      <c r="D161" s="256" t="s">
        <v>416</v>
      </c>
      <c r="E161" s="230">
        <f t="shared" ref="E161:F161" si="699">SUM(E162:E164)</f>
        <v>36444.800000000003</v>
      </c>
      <c r="F161" s="230">
        <f t="shared" si="699"/>
        <v>0</v>
      </c>
      <c r="G161" s="186">
        <f t="shared" si="681"/>
        <v>4.1158135042584948E-2</v>
      </c>
      <c r="H161" s="186">
        <f t="shared" si="682"/>
        <v>0</v>
      </c>
      <c r="I161" s="230">
        <f t="shared" ref="I161:O161" si="700">SUM(I162:I164)</f>
        <v>1500</v>
      </c>
      <c r="J161" s="230">
        <f t="shared" si="700"/>
        <v>0</v>
      </c>
      <c r="K161" s="230">
        <f t="shared" si="700"/>
        <v>0</v>
      </c>
      <c r="L161" s="230">
        <f t="shared" si="700"/>
        <v>0</v>
      </c>
      <c r="M161" s="230">
        <f t="shared" si="700"/>
        <v>0</v>
      </c>
      <c r="N161" s="230">
        <f t="shared" si="700"/>
        <v>0</v>
      </c>
      <c r="O161" s="230">
        <f t="shared" si="700"/>
        <v>0</v>
      </c>
      <c r="P161" s="257">
        <f t="shared" si="616"/>
        <v>0</v>
      </c>
      <c r="Q161" s="257">
        <f t="shared" si="684"/>
        <v>0</v>
      </c>
      <c r="R161" s="257">
        <f t="shared" si="690"/>
        <v>0</v>
      </c>
      <c r="S161" s="230">
        <f t="shared" ref="S161:U161" si="701">SUM(S162:S164)</f>
        <v>1500</v>
      </c>
      <c r="T161" s="230">
        <f t="shared" si="701"/>
        <v>0</v>
      </c>
      <c r="U161" s="230">
        <f t="shared" si="701"/>
        <v>0</v>
      </c>
      <c r="V161" s="258">
        <f t="shared" ref="V161:W161" si="702">M161/I161</f>
        <v>0</v>
      </c>
      <c r="W161" s="258" t="e">
        <f t="shared" si="702"/>
        <v>#DIV/0!</v>
      </c>
      <c r="X161" s="258" t="e">
        <f t="shared" si="687"/>
        <v>#DIV/0!</v>
      </c>
      <c r="Y161" s="230">
        <f t="shared" ref="Y161:BK161" si="703">SUM(Y162:Y164)</f>
        <v>0</v>
      </c>
      <c r="Z161" s="230">
        <f t="shared" si="703"/>
        <v>0</v>
      </c>
      <c r="AA161" s="230">
        <f t="shared" si="703"/>
        <v>0</v>
      </c>
      <c r="AB161" s="230">
        <f t="shared" si="703"/>
        <v>0</v>
      </c>
      <c r="AC161" s="230">
        <f t="shared" si="703"/>
        <v>0</v>
      </c>
      <c r="AD161" s="230">
        <f t="shared" si="703"/>
        <v>0</v>
      </c>
      <c r="AE161" s="230">
        <f t="shared" si="703"/>
        <v>0</v>
      </c>
      <c r="AF161" s="230">
        <f t="shared" si="703"/>
        <v>0</v>
      </c>
      <c r="AG161" s="230">
        <f t="shared" si="703"/>
        <v>0</v>
      </c>
      <c r="AH161" s="230">
        <f t="shared" si="703"/>
        <v>0</v>
      </c>
      <c r="AI161" s="230">
        <f t="shared" si="703"/>
        <v>0</v>
      </c>
      <c r="AJ161" s="230">
        <f t="shared" si="703"/>
        <v>0</v>
      </c>
      <c r="AK161" s="230">
        <f t="shared" si="703"/>
        <v>0</v>
      </c>
      <c r="AL161" s="230">
        <f t="shared" si="703"/>
        <v>0</v>
      </c>
      <c r="AM161" s="230">
        <f t="shared" si="703"/>
        <v>0</v>
      </c>
      <c r="AN161" s="230">
        <f t="shared" si="703"/>
        <v>0</v>
      </c>
      <c r="AO161" s="230">
        <f t="shared" si="703"/>
        <v>0</v>
      </c>
      <c r="AP161" s="230">
        <f t="shared" si="703"/>
        <v>0</v>
      </c>
      <c r="AQ161" s="230">
        <f t="shared" si="703"/>
        <v>0</v>
      </c>
      <c r="AR161" s="230">
        <f t="shared" si="703"/>
        <v>0</v>
      </c>
      <c r="AS161" s="230">
        <f t="shared" si="703"/>
        <v>0</v>
      </c>
      <c r="AT161" s="230">
        <f t="shared" si="703"/>
        <v>0</v>
      </c>
      <c r="AU161" s="230">
        <f t="shared" si="703"/>
        <v>0</v>
      </c>
      <c r="AV161" s="230">
        <f t="shared" si="703"/>
        <v>0</v>
      </c>
      <c r="AW161" s="230">
        <f t="shared" si="703"/>
        <v>0</v>
      </c>
      <c r="AX161" s="230">
        <f t="shared" si="703"/>
        <v>0</v>
      </c>
      <c r="AY161" s="230">
        <f t="shared" si="703"/>
        <v>0</v>
      </c>
      <c r="AZ161" s="230">
        <f t="shared" si="703"/>
        <v>0</v>
      </c>
      <c r="BA161" s="230">
        <f t="shared" si="703"/>
        <v>0</v>
      </c>
      <c r="BB161" s="230">
        <f t="shared" si="703"/>
        <v>0</v>
      </c>
      <c r="BC161" s="230">
        <f t="shared" si="703"/>
        <v>0</v>
      </c>
      <c r="BD161" s="230">
        <f t="shared" si="703"/>
        <v>0</v>
      </c>
      <c r="BE161" s="230">
        <f t="shared" si="703"/>
        <v>0</v>
      </c>
      <c r="BF161" s="230">
        <f t="shared" si="703"/>
        <v>0</v>
      </c>
      <c r="BG161" s="230">
        <f t="shared" si="703"/>
        <v>0</v>
      </c>
      <c r="BH161" s="230">
        <f t="shared" si="703"/>
        <v>0</v>
      </c>
      <c r="BI161" s="230">
        <f t="shared" si="703"/>
        <v>0</v>
      </c>
      <c r="BJ161" s="230">
        <f t="shared" si="703"/>
        <v>0</v>
      </c>
      <c r="BK161" s="230">
        <f t="shared" si="703"/>
        <v>0</v>
      </c>
      <c r="BL161" s="232"/>
      <c r="BM161" s="233"/>
      <c r="BN161" s="233"/>
      <c r="BO161" s="233"/>
      <c r="BP161" s="233"/>
    </row>
    <row r="162" spans="1:68" ht="16.5" customHeight="1">
      <c r="A162" s="88"/>
      <c r="B162" s="88"/>
      <c r="C162" s="89" t="s">
        <v>357</v>
      </c>
      <c r="D162" s="90" t="s">
        <v>417</v>
      </c>
      <c r="E162" s="193">
        <v>34944.800000000003</v>
      </c>
      <c r="F162" s="165"/>
      <c r="G162" s="93">
        <f t="shared" si="681"/>
        <v>0</v>
      </c>
      <c r="H162" s="93">
        <f t="shared" si="682"/>
        <v>0</v>
      </c>
      <c r="I162" s="141">
        <v>0</v>
      </c>
      <c r="J162" s="95"/>
      <c r="K162" s="95"/>
      <c r="L162" s="95"/>
      <c r="M162" s="96">
        <f t="shared" ref="M162:O162" si="704">Y162+AB162+AE162+AH162+AK162+AN162+AQ162+AT162+AW162+AZ162+BC162+BF162</f>
        <v>0</v>
      </c>
      <c r="N162" s="96">
        <f t="shared" si="704"/>
        <v>0</v>
      </c>
      <c r="O162" s="96">
        <f t="shared" si="704"/>
        <v>0</v>
      </c>
      <c r="P162" s="96">
        <f t="shared" si="616"/>
        <v>0</v>
      </c>
      <c r="Q162" s="96">
        <f t="shared" si="684"/>
        <v>0</v>
      </c>
      <c r="R162" s="96">
        <f t="shared" si="690"/>
        <v>0</v>
      </c>
      <c r="S162" s="137">
        <f t="shared" ref="S162:T162" si="705">I162-M162</f>
        <v>0</v>
      </c>
      <c r="T162" s="96">
        <f t="shared" si="705"/>
        <v>0</v>
      </c>
      <c r="U162" s="96">
        <f t="shared" ref="U162:U164" si="706">L162-O162</f>
        <v>0</v>
      </c>
      <c r="V162" s="97" t="e">
        <f t="shared" ref="V162:W162" si="707">M162/I162</f>
        <v>#DIV/0!</v>
      </c>
      <c r="W162" s="97" t="e">
        <f t="shared" si="707"/>
        <v>#DIV/0!</v>
      </c>
      <c r="X162" s="97" t="e">
        <f t="shared" si="687"/>
        <v>#DIV/0!</v>
      </c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259">
        <v>0</v>
      </c>
      <c r="BG162" s="95"/>
      <c r="BH162" s="95"/>
      <c r="BI162" s="95"/>
      <c r="BJ162" s="95"/>
      <c r="BK162" s="95"/>
      <c r="BL162" s="98"/>
      <c r="BM162" s="99"/>
      <c r="BN162" s="99"/>
      <c r="BO162" s="99"/>
      <c r="BP162" s="99"/>
    </row>
    <row r="163" spans="1:68" ht="15.75" customHeight="1">
      <c r="A163" s="88" t="s">
        <v>527</v>
      </c>
      <c r="B163" s="110"/>
      <c r="C163" s="89" t="s">
        <v>200</v>
      </c>
      <c r="D163" s="90" t="s">
        <v>201</v>
      </c>
      <c r="E163" s="165">
        <v>1500</v>
      </c>
      <c r="F163" s="165"/>
      <c r="G163" s="93">
        <f t="shared" si="681"/>
        <v>1</v>
      </c>
      <c r="H163" s="93">
        <f t="shared" si="682"/>
        <v>0</v>
      </c>
      <c r="I163" s="94">
        <v>1500</v>
      </c>
      <c r="J163" s="95"/>
      <c r="K163" s="95"/>
      <c r="L163" s="260"/>
      <c r="M163" s="96">
        <f t="shared" ref="M163:O163" si="708">Y163+AB163+AE163+AH163+AK163+AN163+AQ163+AT163+AW163+AZ163+BC163+BF163</f>
        <v>0</v>
      </c>
      <c r="N163" s="96">
        <f t="shared" si="708"/>
        <v>0</v>
      </c>
      <c r="O163" s="96">
        <f t="shared" si="708"/>
        <v>0</v>
      </c>
      <c r="P163" s="96">
        <f t="shared" si="616"/>
        <v>0</v>
      </c>
      <c r="Q163" s="96">
        <f t="shared" si="684"/>
        <v>0</v>
      </c>
      <c r="R163" s="96">
        <f t="shared" si="690"/>
        <v>0</v>
      </c>
      <c r="S163" s="96">
        <f t="shared" ref="S163:T163" si="709">I163-M163</f>
        <v>1500</v>
      </c>
      <c r="T163" s="96">
        <f t="shared" si="709"/>
        <v>0</v>
      </c>
      <c r="U163" s="96">
        <f t="shared" si="706"/>
        <v>0</v>
      </c>
      <c r="V163" s="97">
        <f t="shared" ref="V163:W163" si="710">M163/I163</f>
        <v>0</v>
      </c>
      <c r="W163" s="97" t="e">
        <f t="shared" si="710"/>
        <v>#DIV/0!</v>
      </c>
      <c r="X163" s="97" t="e">
        <f t="shared" si="687"/>
        <v>#DIV/0!</v>
      </c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8"/>
      <c r="BM163" s="99"/>
      <c r="BN163" s="99"/>
      <c r="BO163" s="99"/>
      <c r="BP163" s="99"/>
    </row>
    <row r="164" spans="1:68" ht="15.75" customHeight="1">
      <c r="A164" s="88"/>
      <c r="B164" s="88"/>
      <c r="C164" s="89" t="s">
        <v>213</v>
      </c>
      <c r="D164" s="90" t="s">
        <v>74</v>
      </c>
      <c r="E164" s="165"/>
      <c r="F164" s="165"/>
      <c r="G164" s="93" t="e">
        <f t="shared" si="681"/>
        <v>#DIV/0!</v>
      </c>
      <c r="H164" s="93" t="e">
        <f t="shared" si="682"/>
        <v>#DIV/0!</v>
      </c>
      <c r="I164" s="94"/>
      <c r="J164" s="95"/>
      <c r="K164" s="95"/>
      <c r="L164" s="94"/>
      <c r="M164" s="96">
        <f t="shared" ref="M164:O164" si="711">Y164+AB164+AE164+AH164+AK164+AN164+AQ164+AT164+AW164+AZ164+BC164+BF164</f>
        <v>0</v>
      </c>
      <c r="N164" s="96">
        <f t="shared" si="711"/>
        <v>0</v>
      </c>
      <c r="O164" s="96">
        <f t="shared" si="711"/>
        <v>0</v>
      </c>
      <c r="P164" s="96">
        <f t="shared" si="616"/>
        <v>0</v>
      </c>
      <c r="Q164" s="96">
        <f t="shared" si="684"/>
        <v>0</v>
      </c>
      <c r="R164" s="96">
        <f t="shared" si="690"/>
        <v>0</v>
      </c>
      <c r="S164" s="96">
        <f t="shared" ref="S164:T164" si="712">I164-M164</f>
        <v>0</v>
      </c>
      <c r="T164" s="96">
        <f t="shared" si="712"/>
        <v>0</v>
      </c>
      <c r="U164" s="96">
        <f t="shared" si="706"/>
        <v>0</v>
      </c>
      <c r="V164" s="97" t="e">
        <f t="shared" ref="V164:W164" si="713">M164/I164</f>
        <v>#DIV/0!</v>
      </c>
      <c r="W164" s="97" t="e">
        <f t="shared" si="713"/>
        <v>#DIV/0!</v>
      </c>
      <c r="X164" s="97" t="e">
        <f t="shared" si="687"/>
        <v>#DIV/0!</v>
      </c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8"/>
      <c r="BM164" s="99"/>
      <c r="BN164" s="99"/>
      <c r="BO164" s="99"/>
      <c r="BP164" s="99"/>
    </row>
    <row r="165" spans="1:68" ht="15.75" customHeight="1">
      <c r="A165" s="239"/>
      <c r="B165" s="239"/>
      <c r="C165" s="228"/>
      <c r="D165" s="229" t="s">
        <v>418</v>
      </c>
      <c r="E165" s="230">
        <f t="shared" ref="E165:F165" si="714">SUM(E166:E167)</f>
        <v>0</v>
      </c>
      <c r="F165" s="230">
        <f t="shared" si="714"/>
        <v>0</v>
      </c>
      <c r="G165" s="187" t="e">
        <f t="shared" si="681"/>
        <v>#DIV/0!</v>
      </c>
      <c r="H165" s="187" t="e">
        <f t="shared" si="682"/>
        <v>#DIV/0!</v>
      </c>
      <c r="I165" s="230">
        <f t="shared" ref="I165:O165" si="715">SUM(I166:I167)</f>
        <v>0</v>
      </c>
      <c r="J165" s="230">
        <f t="shared" si="715"/>
        <v>0</v>
      </c>
      <c r="K165" s="230">
        <f t="shared" si="715"/>
        <v>0</v>
      </c>
      <c r="L165" s="230">
        <f t="shared" si="715"/>
        <v>0</v>
      </c>
      <c r="M165" s="230">
        <f t="shared" si="715"/>
        <v>0</v>
      </c>
      <c r="N165" s="230">
        <f t="shared" si="715"/>
        <v>0</v>
      </c>
      <c r="O165" s="230">
        <f t="shared" si="715"/>
        <v>0</v>
      </c>
      <c r="P165" s="257">
        <f t="shared" si="616"/>
        <v>0</v>
      </c>
      <c r="Q165" s="257">
        <f t="shared" si="684"/>
        <v>0</v>
      </c>
      <c r="R165" s="257">
        <f t="shared" si="690"/>
        <v>0</v>
      </c>
      <c r="S165" s="230">
        <f t="shared" ref="S165:U165" si="716">SUM(S166:S167)</f>
        <v>0</v>
      </c>
      <c r="T165" s="230">
        <f t="shared" si="716"/>
        <v>0</v>
      </c>
      <c r="U165" s="230">
        <f t="shared" si="716"/>
        <v>0</v>
      </c>
      <c r="V165" s="258" t="e">
        <f t="shared" ref="V165:W165" si="717">M165/I165</f>
        <v>#DIV/0!</v>
      </c>
      <c r="W165" s="258" t="e">
        <f t="shared" si="717"/>
        <v>#DIV/0!</v>
      </c>
      <c r="X165" s="258" t="e">
        <f t="shared" si="687"/>
        <v>#DIV/0!</v>
      </c>
      <c r="Y165" s="230">
        <f t="shared" ref="Y165:BK165" si="718">SUM(Y166:Y167)</f>
        <v>0</v>
      </c>
      <c r="Z165" s="230">
        <f t="shared" si="718"/>
        <v>0</v>
      </c>
      <c r="AA165" s="230">
        <f t="shared" si="718"/>
        <v>0</v>
      </c>
      <c r="AB165" s="230">
        <f t="shared" si="718"/>
        <v>0</v>
      </c>
      <c r="AC165" s="230">
        <f t="shared" si="718"/>
        <v>0</v>
      </c>
      <c r="AD165" s="230">
        <f t="shared" si="718"/>
        <v>0</v>
      </c>
      <c r="AE165" s="230">
        <f t="shared" si="718"/>
        <v>0</v>
      </c>
      <c r="AF165" s="230">
        <f t="shared" si="718"/>
        <v>0</v>
      </c>
      <c r="AG165" s="230">
        <f t="shared" si="718"/>
        <v>0</v>
      </c>
      <c r="AH165" s="230">
        <f t="shared" si="718"/>
        <v>0</v>
      </c>
      <c r="AI165" s="230">
        <f t="shared" si="718"/>
        <v>0</v>
      </c>
      <c r="AJ165" s="230">
        <f t="shared" si="718"/>
        <v>0</v>
      </c>
      <c r="AK165" s="230">
        <f t="shared" si="718"/>
        <v>0</v>
      </c>
      <c r="AL165" s="230">
        <f t="shared" si="718"/>
        <v>0</v>
      </c>
      <c r="AM165" s="230">
        <f t="shared" si="718"/>
        <v>0</v>
      </c>
      <c r="AN165" s="230">
        <f t="shared" si="718"/>
        <v>0</v>
      </c>
      <c r="AO165" s="230">
        <f t="shared" si="718"/>
        <v>0</v>
      </c>
      <c r="AP165" s="230">
        <f t="shared" si="718"/>
        <v>0</v>
      </c>
      <c r="AQ165" s="230">
        <f t="shared" si="718"/>
        <v>0</v>
      </c>
      <c r="AR165" s="230">
        <f t="shared" si="718"/>
        <v>0</v>
      </c>
      <c r="AS165" s="230">
        <f t="shared" si="718"/>
        <v>0</v>
      </c>
      <c r="AT165" s="230">
        <f t="shared" si="718"/>
        <v>0</v>
      </c>
      <c r="AU165" s="230">
        <f t="shared" si="718"/>
        <v>0</v>
      </c>
      <c r="AV165" s="230">
        <f t="shared" si="718"/>
        <v>0</v>
      </c>
      <c r="AW165" s="230">
        <f t="shared" si="718"/>
        <v>0</v>
      </c>
      <c r="AX165" s="230">
        <f t="shared" si="718"/>
        <v>0</v>
      </c>
      <c r="AY165" s="230">
        <f t="shared" si="718"/>
        <v>0</v>
      </c>
      <c r="AZ165" s="230">
        <f t="shared" si="718"/>
        <v>0</v>
      </c>
      <c r="BA165" s="230">
        <f t="shared" si="718"/>
        <v>0</v>
      </c>
      <c r="BB165" s="230">
        <f t="shared" si="718"/>
        <v>0</v>
      </c>
      <c r="BC165" s="230">
        <f t="shared" si="718"/>
        <v>0</v>
      </c>
      <c r="BD165" s="230">
        <f t="shared" si="718"/>
        <v>0</v>
      </c>
      <c r="BE165" s="230">
        <f t="shared" si="718"/>
        <v>0</v>
      </c>
      <c r="BF165" s="230">
        <f t="shared" si="718"/>
        <v>0</v>
      </c>
      <c r="BG165" s="230">
        <f t="shared" si="718"/>
        <v>0</v>
      </c>
      <c r="BH165" s="230">
        <f t="shared" si="718"/>
        <v>0</v>
      </c>
      <c r="BI165" s="230">
        <f t="shared" si="718"/>
        <v>0</v>
      </c>
      <c r="BJ165" s="230">
        <f t="shared" si="718"/>
        <v>0</v>
      </c>
      <c r="BK165" s="230">
        <f t="shared" si="718"/>
        <v>0</v>
      </c>
      <c r="BL165" s="232"/>
      <c r="BM165" s="233"/>
      <c r="BN165" s="233"/>
      <c r="BO165" s="233"/>
      <c r="BP165" s="233"/>
    </row>
    <row r="166" spans="1:68" ht="15.75" customHeight="1">
      <c r="A166" s="88"/>
      <c r="B166" s="88"/>
      <c r="C166" s="89" t="s">
        <v>357</v>
      </c>
      <c r="D166" s="90" t="s">
        <v>419</v>
      </c>
      <c r="E166" s="165"/>
      <c r="F166" s="165"/>
      <c r="G166" s="93" t="e">
        <f t="shared" si="681"/>
        <v>#DIV/0!</v>
      </c>
      <c r="H166" s="93" t="e">
        <f t="shared" si="682"/>
        <v>#DIV/0!</v>
      </c>
      <c r="I166" s="94"/>
      <c r="J166" s="95"/>
      <c r="K166" s="95"/>
      <c r="L166" s="94"/>
      <c r="M166" s="96">
        <f t="shared" ref="M166:O166" si="719">Y166+AB166+AE166+AH166+AK166+AN166+AQ166+AT166+AW166+AZ166+BC166+BF166</f>
        <v>0</v>
      </c>
      <c r="N166" s="96">
        <f t="shared" si="719"/>
        <v>0</v>
      </c>
      <c r="O166" s="96">
        <f t="shared" si="719"/>
        <v>0</v>
      </c>
      <c r="P166" s="96">
        <f t="shared" si="616"/>
        <v>0</v>
      </c>
      <c r="Q166" s="96">
        <f t="shared" si="684"/>
        <v>0</v>
      </c>
      <c r="R166" s="96">
        <f t="shared" si="690"/>
        <v>0</v>
      </c>
      <c r="S166" s="96">
        <f t="shared" ref="S166:T166" si="720">I166-M166</f>
        <v>0</v>
      </c>
      <c r="T166" s="96">
        <f t="shared" si="720"/>
        <v>0</v>
      </c>
      <c r="U166" s="96">
        <f t="shared" ref="U166:U167" si="721">L166-O166</f>
        <v>0</v>
      </c>
      <c r="V166" s="97" t="e">
        <f t="shared" ref="V166:W166" si="722">M166/I166</f>
        <v>#DIV/0!</v>
      </c>
      <c r="W166" s="97" t="e">
        <f t="shared" si="722"/>
        <v>#DIV/0!</v>
      </c>
      <c r="X166" s="97" t="e">
        <f t="shared" si="687"/>
        <v>#DIV/0!</v>
      </c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8"/>
      <c r="BM166" s="99"/>
      <c r="BN166" s="99"/>
      <c r="BO166" s="99"/>
      <c r="BP166" s="99"/>
    </row>
    <row r="167" spans="1:68" ht="15.75" customHeight="1">
      <c r="A167" s="88"/>
      <c r="B167" s="88"/>
      <c r="C167" s="100"/>
      <c r="D167" s="90"/>
      <c r="E167" s="165"/>
      <c r="F167" s="261"/>
      <c r="G167" s="93" t="e">
        <f t="shared" si="681"/>
        <v>#DIV/0!</v>
      </c>
      <c r="H167" s="93" t="e">
        <f t="shared" si="682"/>
        <v>#DIV/0!</v>
      </c>
      <c r="I167" s="94"/>
      <c r="J167" s="95"/>
      <c r="K167" s="95"/>
      <c r="L167" s="94"/>
      <c r="M167" s="96"/>
      <c r="N167" s="96">
        <f t="shared" ref="N167:O167" si="723">Z167+AC167+AF167+AI167+AL167+AO167+AR167+AU167+AX167+BA167+BD167+BG167</f>
        <v>0</v>
      </c>
      <c r="O167" s="96">
        <f t="shared" si="723"/>
        <v>0</v>
      </c>
      <c r="P167" s="96">
        <f t="shared" si="616"/>
        <v>0</v>
      </c>
      <c r="Q167" s="96">
        <f t="shared" si="684"/>
        <v>0</v>
      </c>
      <c r="R167" s="96">
        <f t="shared" si="690"/>
        <v>0</v>
      </c>
      <c r="S167" s="96">
        <f t="shared" ref="S167:T167" si="724">I167-M167</f>
        <v>0</v>
      </c>
      <c r="T167" s="96">
        <f t="shared" si="724"/>
        <v>0</v>
      </c>
      <c r="U167" s="96">
        <f t="shared" si="721"/>
        <v>0</v>
      </c>
      <c r="V167" s="97" t="e">
        <f t="shared" ref="V167:W167" si="725">M167/I167</f>
        <v>#DIV/0!</v>
      </c>
      <c r="W167" s="97" t="e">
        <f t="shared" si="725"/>
        <v>#DIV/0!</v>
      </c>
      <c r="X167" s="97" t="e">
        <f t="shared" si="687"/>
        <v>#DIV/0!</v>
      </c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8"/>
      <c r="BM167" s="99"/>
      <c r="BN167" s="99"/>
      <c r="BO167" s="99"/>
      <c r="BP167" s="99"/>
    </row>
    <row r="168" spans="1:68" ht="15.75" customHeight="1">
      <c r="A168" s="252"/>
      <c r="B168" s="252"/>
      <c r="C168" s="182"/>
      <c r="D168" s="253" t="s">
        <v>420</v>
      </c>
      <c r="E168" s="254">
        <f t="shared" ref="E168:F168" si="726">E169+E176</f>
        <v>84944.8</v>
      </c>
      <c r="F168" s="254">
        <f t="shared" si="726"/>
        <v>36000</v>
      </c>
      <c r="G168" s="222">
        <f t="shared" si="681"/>
        <v>0</v>
      </c>
      <c r="H168" s="222">
        <f t="shared" si="682"/>
        <v>0</v>
      </c>
      <c r="I168" s="254">
        <f t="shared" ref="I168:O168" si="727">I169+I176</f>
        <v>0</v>
      </c>
      <c r="J168" s="254">
        <f t="shared" si="727"/>
        <v>250</v>
      </c>
      <c r="K168" s="254">
        <f t="shared" si="727"/>
        <v>0</v>
      </c>
      <c r="L168" s="254">
        <f t="shared" si="727"/>
        <v>0</v>
      </c>
      <c r="M168" s="254">
        <f t="shared" si="727"/>
        <v>0</v>
      </c>
      <c r="N168" s="254">
        <f t="shared" si="727"/>
        <v>0</v>
      </c>
      <c r="O168" s="254">
        <f t="shared" si="727"/>
        <v>0</v>
      </c>
      <c r="P168" s="254">
        <f t="shared" si="616"/>
        <v>0</v>
      </c>
      <c r="Q168" s="254">
        <f t="shared" si="684"/>
        <v>250</v>
      </c>
      <c r="R168" s="254">
        <f t="shared" si="690"/>
        <v>0</v>
      </c>
      <c r="S168" s="254">
        <f t="shared" ref="S168:U168" si="728">S169+S176</f>
        <v>0</v>
      </c>
      <c r="T168" s="254">
        <f t="shared" si="728"/>
        <v>0</v>
      </c>
      <c r="U168" s="254">
        <f t="shared" si="728"/>
        <v>0</v>
      </c>
      <c r="V168" s="255" t="e">
        <f t="shared" ref="V168:W168" si="729">M168/I168</f>
        <v>#DIV/0!</v>
      </c>
      <c r="W168" s="255">
        <f t="shared" si="729"/>
        <v>0</v>
      </c>
      <c r="X168" s="255" t="e">
        <f t="shared" si="687"/>
        <v>#DIV/0!</v>
      </c>
      <c r="Y168" s="254">
        <f t="shared" ref="Y168:BK168" si="730">Y169+Y176</f>
        <v>0</v>
      </c>
      <c r="Z168" s="254">
        <f t="shared" si="730"/>
        <v>250</v>
      </c>
      <c r="AA168" s="254">
        <f t="shared" si="730"/>
        <v>0</v>
      </c>
      <c r="AB168" s="254">
        <f t="shared" si="730"/>
        <v>0</v>
      </c>
      <c r="AC168" s="254">
        <f t="shared" si="730"/>
        <v>0</v>
      </c>
      <c r="AD168" s="254">
        <f t="shared" si="730"/>
        <v>0</v>
      </c>
      <c r="AE168" s="254">
        <f t="shared" si="730"/>
        <v>0</v>
      </c>
      <c r="AF168" s="254">
        <f t="shared" si="730"/>
        <v>0</v>
      </c>
      <c r="AG168" s="254">
        <f t="shared" si="730"/>
        <v>0</v>
      </c>
      <c r="AH168" s="254">
        <f t="shared" si="730"/>
        <v>0</v>
      </c>
      <c r="AI168" s="254">
        <f t="shared" si="730"/>
        <v>0</v>
      </c>
      <c r="AJ168" s="254">
        <f t="shared" si="730"/>
        <v>0</v>
      </c>
      <c r="AK168" s="254">
        <f t="shared" si="730"/>
        <v>0</v>
      </c>
      <c r="AL168" s="254">
        <f t="shared" si="730"/>
        <v>0</v>
      </c>
      <c r="AM168" s="254">
        <f t="shared" si="730"/>
        <v>0</v>
      </c>
      <c r="AN168" s="254">
        <f t="shared" si="730"/>
        <v>0</v>
      </c>
      <c r="AO168" s="254">
        <f t="shared" si="730"/>
        <v>0</v>
      </c>
      <c r="AP168" s="254">
        <f t="shared" si="730"/>
        <v>0</v>
      </c>
      <c r="AQ168" s="254">
        <f t="shared" si="730"/>
        <v>0</v>
      </c>
      <c r="AR168" s="254">
        <f t="shared" si="730"/>
        <v>0</v>
      </c>
      <c r="AS168" s="254">
        <f t="shared" si="730"/>
        <v>0</v>
      </c>
      <c r="AT168" s="254">
        <f t="shared" si="730"/>
        <v>0</v>
      </c>
      <c r="AU168" s="254">
        <f t="shared" si="730"/>
        <v>0</v>
      </c>
      <c r="AV168" s="254">
        <f t="shared" si="730"/>
        <v>0</v>
      </c>
      <c r="AW168" s="254">
        <f t="shared" si="730"/>
        <v>0</v>
      </c>
      <c r="AX168" s="254">
        <f t="shared" si="730"/>
        <v>0</v>
      </c>
      <c r="AY168" s="254">
        <f t="shared" si="730"/>
        <v>0</v>
      </c>
      <c r="AZ168" s="254">
        <f t="shared" si="730"/>
        <v>0</v>
      </c>
      <c r="BA168" s="254">
        <f t="shared" si="730"/>
        <v>0</v>
      </c>
      <c r="BB168" s="254">
        <f t="shared" si="730"/>
        <v>0</v>
      </c>
      <c r="BC168" s="254">
        <f t="shared" si="730"/>
        <v>0</v>
      </c>
      <c r="BD168" s="254">
        <f t="shared" si="730"/>
        <v>0</v>
      </c>
      <c r="BE168" s="254">
        <f t="shared" si="730"/>
        <v>0</v>
      </c>
      <c r="BF168" s="254">
        <f t="shared" si="730"/>
        <v>0</v>
      </c>
      <c r="BG168" s="254">
        <f t="shared" si="730"/>
        <v>0</v>
      </c>
      <c r="BH168" s="254">
        <f t="shared" si="730"/>
        <v>0</v>
      </c>
      <c r="BI168" s="254">
        <f t="shared" si="730"/>
        <v>0</v>
      </c>
      <c r="BJ168" s="254">
        <f t="shared" si="730"/>
        <v>0</v>
      </c>
      <c r="BK168" s="254">
        <f t="shared" si="730"/>
        <v>0</v>
      </c>
      <c r="BL168" s="156"/>
      <c r="BM168" s="157"/>
      <c r="BN168" s="157"/>
      <c r="BO168" s="157"/>
      <c r="BP168" s="157"/>
    </row>
    <row r="169" spans="1:68" ht="15.75" customHeight="1">
      <c r="A169" s="239"/>
      <c r="B169" s="239"/>
      <c r="C169" s="228"/>
      <c r="D169" s="229" t="s">
        <v>421</v>
      </c>
      <c r="E169" s="230">
        <f>SUM(E170:E175)</f>
        <v>84944.8</v>
      </c>
      <c r="F169" s="230">
        <f>SUM(F170:F174)</f>
        <v>0</v>
      </c>
      <c r="G169" s="187">
        <f t="shared" si="681"/>
        <v>0</v>
      </c>
      <c r="H169" s="187">
        <f t="shared" si="682"/>
        <v>0</v>
      </c>
      <c r="I169" s="230">
        <f t="shared" ref="I169:K169" si="731">SUM(I170:I175)</f>
        <v>0</v>
      </c>
      <c r="J169" s="230">
        <f t="shared" si="731"/>
        <v>250</v>
      </c>
      <c r="K169" s="230">
        <f t="shared" si="731"/>
        <v>0</v>
      </c>
      <c r="L169" s="230">
        <f t="shared" ref="L169:O169" si="732">SUM(L170:L174)</f>
        <v>0</v>
      </c>
      <c r="M169" s="230">
        <f t="shared" si="732"/>
        <v>0</v>
      </c>
      <c r="N169" s="230">
        <f t="shared" si="732"/>
        <v>0</v>
      </c>
      <c r="O169" s="230">
        <f t="shared" si="732"/>
        <v>0</v>
      </c>
      <c r="P169" s="231">
        <f t="shared" si="616"/>
        <v>0</v>
      </c>
      <c r="Q169" s="231">
        <f t="shared" si="684"/>
        <v>250</v>
      </c>
      <c r="R169" s="231">
        <f t="shared" si="690"/>
        <v>0</v>
      </c>
      <c r="S169" s="230">
        <f t="shared" ref="S169:T169" si="733">SUM(S170:S175)</f>
        <v>0</v>
      </c>
      <c r="T169" s="230">
        <f t="shared" si="733"/>
        <v>0</v>
      </c>
      <c r="U169" s="230">
        <f>SUM(U170:U174)</f>
        <v>0</v>
      </c>
      <c r="V169" s="258" t="e">
        <f t="shared" ref="V169:W169" si="734">M169/I169</f>
        <v>#DIV/0!</v>
      </c>
      <c r="W169" s="258">
        <f t="shared" si="734"/>
        <v>0</v>
      </c>
      <c r="X169" s="258" t="e">
        <f t="shared" si="687"/>
        <v>#DIV/0!</v>
      </c>
      <c r="Y169" s="230">
        <f>SUM(Y170:Y174)</f>
        <v>0</v>
      </c>
      <c r="Z169" s="230">
        <f>SUM(Z170:Z175)</f>
        <v>250</v>
      </c>
      <c r="AA169" s="230">
        <f t="shared" ref="AA169:AE169" si="735">SUM(AA170:AA174)</f>
        <v>0</v>
      </c>
      <c r="AB169" s="230">
        <f t="shared" si="735"/>
        <v>0</v>
      </c>
      <c r="AC169" s="230">
        <f t="shared" si="735"/>
        <v>0</v>
      </c>
      <c r="AD169" s="230">
        <f t="shared" si="735"/>
        <v>0</v>
      </c>
      <c r="AE169" s="230">
        <f t="shared" si="735"/>
        <v>0</v>
      </c>
      <c r="AF169" s="230">
        <f>SUM(AF170:AF175)</f>
        <v>0</v>
      </c>
      <c r="AG169" s="230">
        <f t="shared" ref="AG169:BK169" si="736">SUM(AG170:AG174)</f>
        <v>0</v>
      </c>
      <c r="AH169" s="230">
        <f t="shared" si="736"/>
        <v>0</v>
      </c>
      <c r="AI169" s="230">
        <f t="shared" si="736"/>
        <v>0</v>
      </c>
      <c r="AJ169" s="230">
        <f t="shared" si="736"/>
        <v>0</v>
      </c>
      <c r="AK169" s="230">
        <f t="shared" si="736"/>
        <v>0</v>
      </c>
      <c r="AL169" s="230">
        <f t="shared" si="736"/>
        <v>0</v>
      </c>
      <c r="AM169" s="230">
        <f t="shared" si="736"/>
        <v>0</v>
      </c>
      <c r="AN169" s="230">
        <f t="shared" si="736"/>
        <v>0</v>
      </c>
      <c r="AO169" s="230">
        <f t="shared" si="736"/>
        <v>0</v>
      </c>
      <c r="AP169" s="230">
        <f t="shared" si="736"/>
        <v>0</v>
      </c>
      <c r="AQ169" s="230">
        <f t="shared" si="736"/>
        <v>0</v>
      </c>
      <c r="AR169" s="230">
        <f t="shared" si="736"/>
        <v>0</v>
      </c>
      <c r="AS169" s="230">
        <f t="shared" si="736"/>
        <v>0</v>
      </c>
      <c r="AT169" s="230">
        <f t="shared" si="736"/>
        <v>0</v>
      </c>
      <c r="AU169" s="230">
        <f t="shared" si="736"/>
        <v>0</v>
      </c>
      <c r="AV169" s="230">
        <f t="shared" si="736"/>
        <v>0</v>
      </c>
      <c r="AW169" s="230">
        <f t="shared" si="736"/>
        <v>0</v>
      </c>
      <c r="AX169" s="230">
        <f t="shared" si="736"/>
        <v>0</v>
      </c>
      <c r="AY169" s="230">
        <f t="shared" si="736"/>
        <v>0</v>
      </c>
      <c r="AZ169" s="230">
        <f t="shared" si="736"/>
        <v>0</v>
      </c>
      <c r="BA169" s="230">
        <f t="shared" si="736"/>
        <v>0</v>
      </c>
      <c r="BB169" s="230">
        <f t="shared" si="736"/>
        <v>0</v>
      </c>
      <c r="BC169" s="230">
        <f t="shared" si="736"/>
        <v>0</v>
      </c>
      <c r="BD169" s="230">
        <f t="shared" si="736"/>
        <v>0</v>
      </c>
      <c r="BE169" s="230">
        <f t="shared" si="736"/>
        <v>0</v>
      </c>
      <c r="BF169" s="230">
        <f t="shared" si="736"/>
        <v>0</v>
      </c>
      <c r="BG169" s="230">
        <f t="shared" si="736"/>
        <v>0</v>
      </c>
      <c r="BH169" s="230">
        <f t="shared" si="736"/>
        <v>0</v>
      </c>
      <c r="BI169" s="230">
        <f t="shared" si="736"/>
        <v>0</v>
      </c>
      <c r="BJ169" s="230">
        <f t="shared" si="736"/>
        <v>0</v>
      </c>
      <c r="BK169" s="230">
        <f t="shared" si="736"/>
        <v>0</v>
      </c>
      <c r="BL169" s="232"/>
      <c r="BM169" s="233"/>
      <c r="BN169" s="233"/>
      <c r="BO169" s="233"/>
      <c r="BP169" s="233"/>
    </row>
    <row r="170" spans="1:68" ht="15.75" customHeight="1">
      <c r="A170" s="88"/>
      <c r="B170" s="88"/>
      <c r="C170" s="100" t="s">
        <v>359</v>
      </c>
      <c r="D170" s="90" t="s">
        <v>422</v>
      </c>
      <c r="E170" s="165">
        <v>14944.8</v>
      </c>
      <c r="F170" s="165"/>
      <c r="G170" s="93">
        <f t="shared" si="681"/>
        <v>0</v>
      </c>
      <c r="H170" s="93">
        <f t="shared" si="682"/>
        <v>0</v>
      </c>
      <c r="I170" s="94"/>
      <c r="J170" s="94"/>
      <c r="K170" s="94"/>
      <c r="L170" s="262"/>
      <c r="M170" s="96"/>
      <c r="N170" s="96"/>
      <c r="O170" s="96"/>
      <c r="P170" s="81"/>
      <c r="Q170" s="81"/>
      <c r="R170" s="81"/>
      <c r="S170" s="96"/>
      <c r="T170" s="96"/>
      <c r="U170" s="96"/>
      <c r="V170" s="97"/>
      <c r="W170" s="97"/>
      <c r="X170" s="97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8"/>
      <c r="BM170" s="99"/>
      <c r="BN170" s="99"/>
      <c r="BO170" s="99"/>
      <c r="BP170" s="99"/>
    </row>
    <row r="171" spans="1:68" ht="15.75" customHeight="1">
      <c r="A171" s="88"/>
      <c r="B171" s="88"/>
      <c r="C171" s="89" t="s">
        <v>357</v>
      </c>
      <c r="D171" s="90" t="s">
        <v>423</v>
      </c>
      <c r="E171" s="165">
        <v>20000</v>
      </c>
      <c r="F171" s="165"/>
      <c r="G171" s="93">
        <f t="shared" si="681"/>
        <v>0</v>
      </c>
      <c r="H171" s="93">
        <f t="shared" si="682"/>
        <v>0</v>
      </c>
      <c r="I171" s="94">
        <v>0</v>
      </c>
      <c r="J171" s="94"/>
      <c r="K171" s="94"/>
      <c r="L171" s="262"/>
      <c r="M171" s="96"/>
      <c r="N171" s="96"/>
      <c r="O171" s="96"/>
      <c r="P171" s="81"/>
      <c r="Q171" s="81"/>
      <c r="R171" s="81"/>
      <c r="S171" s="96"/>
      <c r="T171" s="96"/>
      <c r="U171" s="96"/>
      <c r="V171" s="97"/>
      <c r="W171" s="97"/>
      <c r="X171" s="97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8"/>
      <c r="BM171" s="99"/>
      <c r="BN171" s="99"/>
      <c r="BO171" s="99"/>
      <c r="BP171" s="99"/>
    </row>
    <row r="172" spans="1:68" ht="15.75" customHeight="1">
      <c r="A172" s="88"/>
      <c r="B172" s="88"/>
      <c r="C172" s="89" t="s">
        <v>200</v>
      </c>
      <c r="D172" s="90" t="s">
        <v>201</v>
      </c>
      <c r="E172" s="165">
        <v>0</v>
      </c>
      <c r="F172" s="165"/>
      <c r="G172" s="93" t="e">
        <f t="shared" si="681"/>
        <v>#DIV/0!</v>
      </c>
      <c r="H172" s="93" t="e">
        <f t="shared" si="682"/>
        <v>#DIV/0!</v>
      </c>
      <c r="I172" s="94"/>
      <c r="J172" s="94"/>
      <c r="K172" s="94"/>
      <c r="L172" s="201"/>
      <c r="M172" s="96">
        <f t="shared" ref="M172:O172" si="737">Y172+AB172+AE172+AH172+AK172+AN172+AQ172+AT172+AW172+AZ172+BC172+BF172</f>
        <v>0</v>
      </c>
      <c r="N172" s="96">
        <f t="shared" si="737"/>
        <v>0</v>
      </c>
      <c r="O172" s="96">
        <f t="shared" si="737"/>
        <v>0</v>
      </c>
      <c r="P172" s="96">
        <f t="shared" ref="P172:R172" si="738">IF(BI172=0,SUM(Y172+AB172+AE172+AH172+AK172+AN172+AQ172+AT172+AW172+AZ172+BC172+BF172),BI172)</f>
        <v>0</v>
      </c>
      <c r="Q172" s="96">
        <f t="shared" si="738"/>
        <v>0</v>
      </c>
      <c r="R172" s="96">
        <f t="shared" si="738"/>
        <v>0</v>
      </c>
      <c r="S172" s="96">
        <f t="shared" ref="S172:T172" si="739">I172-M172</f>
        <v>0</v>
      </c>
      <c r="T172" s="96">
        <f t="shared" si="739"/>
        <v>0</v>
      </c>
      <c r="U172" s="96">
        <f t="shared" ref="U172:U175" si="740">L172-O172</f>
        <v>0</v>
      </c>
      <c r="V172" s="97" t="e">
        <f t="shared" ref="V172:W172" si="741">M172/I172</f>
        <v>#DIV/0!</v>
      </c>
      <c r="W172" s="97" t="e">
        <f t="shared" si="741"/>
        <v>#DIV/0!</v>
      </c>
      <c r="X172" s="97" t="e">
        <f t="shared" ref="X172:X187" si="742">O172/L172</f>
        <v>#DIV/0!</v>
      </c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102">
        <v>0</v>
      </c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8"/>
      <c r="BM172" s="99"/>
      <c r="BN172" s="99"/>
      <c r="BO172" s="99"/>
      <c r="BP172" s="99"/>
    </row>
    <row r="173" spans="1:68" ht="15.75" customHeight="1">
      <c r="A173" s="88"/>
      <c r="B173" s="88"/>
      <c r="C173" s="100" t="s">
        <v>424</v>
      </c>
      <c r="D173" s="90" t="s">
        <v>425</v>
      </c>
      <c r="E173" s="165">
        <v>44000</v>
      </c>
      <c r="F173" s="165"/>
      <c r="G173" s="93">
        <f t="shared" si="681"/>
        <v>0</v>
      </c>
      <c r="H173" s="93">
        <f t="shared" si="682"/>
        <v>0</v>
      </c>
      <c r="I173" s="138">
        <v>0</v>
      </c>
      <c r="J173" s="94"/>
      <c r="K173" s="94"/>
      <c r="L173" s="201"/>
      <c r="M173" s="96">
        <f t="shared" ref="M173:O173" si="743">Y173+AB173+AE173+AH173+AK173+AN173+AQ173+AT173+AW173+AZ173+BC173+BF173</f>
        <v>0</v>
      </c>
      <c r="N173" s="96">
        <f t="shared" si="743"/>
        <v>0</v>
      </c>
      <c r="O173" s="96">
        <f t="shared" si="743"/>
        <v>0</v>
      </c>
      <c r="P173" s="96">
        <f t="shared" ref="P173:R173" si="744">IF(BI173=0,SUM(Y173+AB173+AE173+AH173+AK173+AN173+AQ173+AT173+AW173+AZ173+BC173+BF173),BI173)</f>
        <v>0</v>
      </c>
      <c r="Q173" s="96">
        <f t="shared" si="744"/>
        <v>0</v>
      </c>
      <c r="R173" s="96">
        <f t="shared" si="744"/>
        <v>0</v>
      </c>
      <c r="S173" s="137">
        <f t="shared" ref="S173:T173" si="745">I173-M173</f>
        <v>0</v>
      </c>
      <c r="T173" s="96">
        <f t="shared" si="745"/>
        <v>0</v>
      </c>
      <c r="U173" s="96">
        <f t="shared" si="740"/>
        <v>0</v>
      </c>
      <c r="V173" s="97" t="e">
        <f t="shared" ref="V173:W173" si="746">M173/I173</f>
        <v>#DIV/0!</v>
      </c>
      <c r="W173" s="97" t="e">
        <f t="shared" si="746"/>
        <v>#DIV/0!</v>
      </c>
      <c r="X173" s="97" t="e">
        <f t="shared" si="742"/>
        <v>#DIV/0!</v>
      </c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63">
        <v>0</v>
      </c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128"/>
      <c r="BG173" s="95"/>
      <c r="BH173" s="95"/>
      <c r="BI173" s="95"/>
      <c r="BJ173" s="95"/>
      <c r="BK173" s="95"/>
      <c r="BL173" s="98"/>
      <c r="BM173" s="99"/>
      <c r="BN173" s="99"/>
      <c r="BO173" s="99"/>
      <c r="BP173" s="99"/>
    </row>
    <row r="174" spans="1:68" ht="15.75" customHeight="1">
      <c r="A174" s="88"/>
      <c r="B174" s="88"/>
      <c r="C174" s="100" t="s">
        <v>359</v>
      </c>
      <c r="D174" s="90" t="s">
        <v>160</v>
      </c>
      <c r="E174" s="91">
        <v>6000</v>
      </c>
      <c r="F174" s="165"/>
      <c r="G174" s="93">
        <f t="shared" si="681"/>
        <v>0</v>
      </c>
      <c r="H174" s="93">
        <f t="shared" si="682"/>
        <v>0</v>
      </c>
      <c r="I174" s="94">
        <v>0</v>
      </c>
      <c r="J174" s="94"/>
      <c r="K174" s="94"/>
      <c r="L174" s="201"/>
      <c r="M174" s="96">
        <f t="shared" ref="M174:O174" si="747">Y174+AB174+AE174+AH174+AK174+AN174+AQ174+AT174+AW174+AZ174+BC174+BF174</f>
        <v>0</v>
      </c>
      <c r="N174" s="96">
        <f t="shared" si="747"/>
        <v>0</v>
      </c>
      <c r="O174" s="96">
        <f t="shared" si="747"/>
        <v>0</v>
      </c>
      <c r="P174" s="96">
        <f t="shared" ref="P174:R174" si="748">IF(BI174=0,SUM(Y174+AB174+AE174+AH174+AK174+AN174+AQ174+AT174+AW174+AZ174+BC174+BF174),BI174)</f>
        <v>0</v>
      </c>
      <c r="Q174" s="96">
        <f t="shared" si="748"/>
        <v>0</v>
      </c>
      <c r="R174" s="96">
        <f t="shared" si="748"/>
        <v>0</v>
      </c>
      <c r="S174" s="96">
        <f t="shared" ref="S174:T174" si="749">I174-M174</f>
        <v>0</v>
      </c>
      <c r="T174" s="96">
        <f t="shared" si="749"/>
        <v>0</v>
      </c>
      <c r="U174" s="96">
        <f t="shared" si="740"/>
        <v>0</v>
      </c>
      <c r="V174" s="97" t="e">
        <f t="shared" ref="V174:W174" si="750">M174/I174</f>
        <v>#DIV/0!</v>
      </c>
      <c r="W174" s="97" t="e">
        <f t="shared" si="750"/>
        <v>#DIV/0!</v>
      </c>
      <c r="X174" s="97" t="e">
        <f t="shared" si="742"/>
        <v>#DIV/0!</v>
      </c>
      <c r="Y174" s="95"/>
      <c r="Z174" s="95"/>
      <c r="AA174" s="95"/>
      <c r="AB174" s="102">
        <v>0</v>
      </c>
      <c r="AC174" s="95"/>
      <c r="AD174" s="95"/>
      <c r="AE174" s="95"/>
      <c r="AF174" s="95"/>
      <c r="AG174" s="95"/>
      <c r="AH174" s="102">
        <v>0</v>
      </c>
      <c r="AI174" s="95"/>
      <c r="AJ174" s="95"/>
      <c r="AK174" s="102">
        <v>0</v>
      </c>
      <c r="AL174" s="95"/>
      <c r="AM174" s="95"/>
      <c r="AN174" s="102">
        <v>0</v>
      </c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8"/>
      <c r="BM174" s="99"/>
      <c r="BN174" s="99"/>
      <c r="BO174" s="99"/>
      <c r="BP174" s="99"/>
    </row>
    <row r="175" spans="1:68" ht="15.75" customHeight="1">
      <c r="A175" s="88"/>
      <c r="B175" s="205" t="s">
        <v>426</v>
      </c>
      <c r="C175" s="100" t="s">
        <v>323</v>
      </c>
      <c r="D175" s="90" t="s">
        <v>353</v>
      </c>
      <c r="E175" s="91"/>
      <c r="F175" s="165"/>
      <c r="G175" s="93" t="e">
        <f t="shared" si="681"/>
        <v>#DIV/0!</v>
      </c>
      <c r="H175" s="93" t="e">
        <f t="shared" si="682"/>
        <v>#DIV/0!</v>
      </c>
      <c r="I175" s="94"/>
      <c r="J175" s="145">
        <v>250</v>
      </c>
      <c r="K175" s="145"/>
      <c r="L175" s="201"/>
      <c r="M175" s="96">
        <f t="shared" ref="M175:O175" si="751">Y175+AB175+AE175+AH175+AK175+AN175+AQ175+AT175+AW175+AZ175+BC175+BF175</f>
        <v>0</v>
      </c>
      <c r="N175" s="96">
        <f t="shared" si="751"/>
        <v>250</v>
      </c>
      <c r="O175" s="96">
        <f t="shared" si="751"/>
        <v>0</v>
      </c>
      <c r="P175" s="96">
        <f t="shared" ref="P175:R175" si="752">IF(BI175=0,SUM(Y175+AB175+AE175+AH175+AK175+AN175+AQ175+AT175+AW175+AZ175+BC175+BF175),BI175)</f>
        <v>0</v>
      </c>
      <c r="Q175" s="96">
        <f t="shared" si="752"/>
        <v>250</v>
      </c>
      <c r="R175" s="96">
        <f t="shared" si="752"/>
        <v>0</v>
      </c>
      <c r="S175" s="96">
        <f>I175-M175</f>
        <v>0</v>
      </c>
      <c r="T175" s="96">
        <f>J175-N175-K175</f>
        <v>0</v>
      </c>
      <c r="U175" s="96">
        <f t="shared" si="740"/>
        <v>0</v>
      </c>
      <c r="V175" s="97" t="e">
        <f t="shared" ref="V175:W175" si="753">M175/I175</f>
        <v>#DIV/0!</v>
      </c>
      <c r="W175" s="97">
        <f t="shared" si="753"/>
        <v>1</v>
      </c>
      <c r="X175" s="97" t="e">
        <f t="shared" si="742"/>
        <v>#DIV/0!</v>
      </c>
      <c r="Y175" s="95"/>
      <c r="Z175" s="102">
        <v>250</v>
      </c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8"/>
      <c r="BM175" s="99"/>
      <c r="BN175" s="99"/>
      <c r="BO175" s="99"/>
      <c r="BP175" s="99"/>
    </row>
    <row r="176" spans="1:68" ht="15.75" customHeight="1">
      <c r="A176" s="239"/>
      <c r="B176" s="239"/>
      <c r="C176" s="228"/>
      <c r="D176" s="229" t="s">
        <v>427</v>
      </c>
      <c r="E176" s="230">
        <f t="shared" ref="E176:F176" si="754">SUM(E177:E182)</f>
        <v>0</v>
      </c>
      <c r="F176" s="230">
        <f t="shared" si="754"/>
        <v>36000</v>
      </c>
      <c r="G176" s="187" t="e">
        <f t="shared" si="681"/>
        <v>#DIV/0!</v>
      </c>
      <c r="H176" s="187" t="e">
        <f t="shared" si="682"/>
        <v>#DIV/0!</v>
      </c>
      <c r="I176" s="230">
        <f t="shared" ref="I176:O176" si="755">SUM(I177:I182)</f>
        <v>0</v>
      </c>
      <c r="J176" s="230">
        <f t="shared" si="755"/>
        <v>0</v>
      </c>
      <c r="K176" s="230">
        <f t="shared" si="755"/>
        <v>0</v>
      </c>
      <c r="L176" s="230">
        <f t="shared" si="755"/>
        <v>0</v>
      </c>
      <c r="M176" s="230">
        <f t="shared" si="755"/>
        <v>0</v>
      </c>
      <c r="N176" s="230">
        <f t="shared" si="755"/>
        <v>0</v>
      </c>
      <c r="O176" s="230">
        <f t="shared" si="755"/>
        <v>0</v>
      </c>
      <c r="P176" s="257">
        <f t="shared" ref="P176:R176" si="756">IF(BI176=0,SUM(Y176+AB176+AE176+AH176+AK176+AN176+AQ176+AT176+AW176+AZ176+BC176+BF176),BI176)</f>
        <v>0</v>
      </c>
      <c r="Q176" s="257">
        <f t="shared" si="756"/>
        <v>0</v>
      </c>
      <c r="R176" s="257">
        <f t="shared" si="756"/>
        <v>0</v>
      </c>
      <c r="S176" s="230">
        <f t="shared" ref="S176:U176" si="757">SUM(S177:S182)</f>
        <v>0</v>
      </c>
      <c r="T176" s="230">
        <f t="shared" si="757"/>
        <v>0</v>
      </c>
      <c r="U176" s="230">
        <f t="shared" si="757"/>
        <v>0</v>
      </c>
      <c r="V176" s="258" t="e">
        <f t="shared" ref="V176:W176" si="758">M176/I176</f>
        <v>#DIV/0!</v>
      </c>
      <c r="W176" s="258" t="e">
        <f t="shared" si="758"/>
        <v>#DIV/0!</v>
      </c>
      <c r="X176" s="258" t="e">
        <f t="shared" si="742"/>
        <v>#DIV/0!</v>
      </c>
      <c r="Y176" s="230">
        <f t="shared" ref="Y176:BK176" si="759">SUM(Y177:Y182)</f>
        <v>0</v>
      </c>
      <c r="Z176" s="230">
        <f t="shared" si="759"/>
        <v>0</v>
      </c>
      <c r="AA176" s="230">
        <f t="shared" si="759"/>
        <v>0</v>
      </c>
      <c r="AB176" s="230">
        <f t="shared" si="759"/>
        <v>0</v>
      </c>
      <c r="AC176" s="230">
        <f t="shared" si="759"/>
        <v>0</v>
      </c>
      <c r="AD176" s="230">
        <f t="shared" si="759"/>
        <v>0</v>
      </c>
      <c r="AE176" s="230">
        <f t="shared" si="759"/>
        <v>0</v>
      </c>
      <c r="AF176" s="230">
        <f t="shared" si="759"/>
        <v>0</v>
      </c>
      <c r="AG176" s="230">
        <f t="shared" si="759"/>
        <v>0</v>
      </c>
      <c r="AH176" s="230">
        <f t="shared" si="759"/>
        <v>0</v>
      </c>
      <c r="AI176" s="230">
        <f t="shared" si="759"/>
        <v>0</v>
      </c>
      <c r="AJ176" s="230">
        <f t="shared" si="759"/>
        <v>0</v>
      </c>
      <c r="AK176" s="230">
        <f t="shared" si="759"/>
        <v>0</v>
      </c>
      <c r="AL176" s="230">
        <f t="shared" si="759"/>
        <v>0</v>
      </c>
      <c r="AM176" s="230">
        <f t="shared" si="759"/>
        <v>0</v>
      </c>
      <c r="AN176" s="230">
        <f t="shared" si="759"/>
        <v>0</v>
      </c>
      <c r="AO176" s="230">
        <f t="shared" si="759"/>
        <v>0</v>
      </c>
      <c r="AP176" s="230">
        <f t="shared" si="759"/>
        <v>0</v>
      </c>
      <c r="AQ176" s="230">
        <f t="shared" si="759"/>
        <v>0</v>
      </c>
      <c r="AR176" s="230">
        <f t="shared" si="759"/>
        <v>0</v>
      </c>
      <c r="AS176" s="230">
        <f t="shared" si="759"/>
        <v>0</v>
      </c>
      <c r="AT176" s="230">
        <f t="shared" si="759"/>
        <v>0</v>
      </c>
      <c r="AU176" s="230">
        <f t="shared" si="759"/>
        <v>0</v>
      </c>
      <c r="AV176" s="230">
        <f t="shared" si="759"/>
        <v>0</v>
      </c>
      <c r="AW176" s="230">
        <f t="shared" si="759"/>
        <v>0</v>
      </c>
      <c r="AX176" s="230">
        <f t="shared" si="759"/>
        <v>0</v>
      </c>
      <c r="AY176" s="230">
        <f t="shared" si="759"/>
        <v>0</v>
      </c>
      <c r="AZ176" s="230">
        <f t="shared" si="759"/>
        <v>0</v>
      </c>
      <c r="BA176" s="230">
        <f t="shared" si="759"/>
        <v>0</v>
      </c>
      <c r="BB176" s="230">
        <f t="shared" si="759"/>
        <v>0</v>
      </c>
      <c r="BC176" s="230">
        <f t="shared" si="759"/>
        <v>0</v>
      </c>
      <c r="BD176" s="230">
        <f t="shared" si="759"/>
        <v>0</v>
      </c>
      <c r="BE176" s="230">
        <f t="shared" si="759"/>
        <v>0</v>
      </c>
      <c r="BF176" s="230">
        <f t="shared" si="759"/>
        <v>0</v>
      </c>
      <c r="BG176" s="230">
        <f t="shared" si="759"/>
        <v>0</v>
      </c>
      <c r="BH176" s="230">
        <f t="shared" si="759"/>
        <v>0</v>
      </c>
      <c r="BI176" s="230">
        <f t="shared" si="759"/>
        <v>0</v>
      </c>
      <c r="BJ176" s="230">
        <f t="shared" si="759"/>
        <v>0</v>
      </c>
      <c r="BK176" s="230">
        <f t="shared" si="759"/>
        <v>0</v>
      </c>
      <c r="BL176" s="232"/>
      <c r="BM176" s="233"/>
      <c r="BN176" s="233"/>
      <c r="BO176" s="233"/>
      <c r="BP176" s="233"/>
    </row>
    <row r="177" spans="1:68" ht="15.75" customHeight="1">
      <c r="A177" s="88"/>
      <c r="B177" s="135"/>
      <c r="C177" s="89" t="s">
        <v>165</v>
      </c>
      <c r="D177" s="143" t="s">
        <v>428</v>
      </c>
      <c r="E177" s="165"/>
      <c r="F177" s="165"/>
      <c r="G177" s="93" t="e">
        <f t="shared" si="681"/>
        <v>#DIV/0!</v>
      </c>
      <c r="H177" s="93" t="e">
        <f t="shared" si="682"/>
        <v>#DIV/0!</v>
      </c>
      <c r="I177" s="94"/>
      <c r="J177" s="145">
        <v>0</v>
      </c>
      <c r="K177" s="145"/>
      <c r="L177" s="201"/>
      <c r="M177" s="96">
        <f t="shared" ref="M177:O177" si="760">Y177+AB177+AE177+AH177+AK177+AN177+AQ177+AT177+AW177+AZ177+BC177+BF177</f>
        <v>0</v>
      </c>
      <c r="N177" s="96">
        <f t="shared" si="760"/>
        <v>0</v>
      </c>
      <c r="O177" s="96">
        <f t="shared" si="760"/>
        <v>0</v>
      </c>
      <c r="P177" s="96">
        <f t="shared" ref="P177:R177" si="761">IF(BI177=0,SUM(Y177+AB177+AE177+AH177+AK177+AN177+AQ177+AT177+AW177+AZ177+BC177+BF177),BI177)</f>
        <v>0</v>
      </c>
      <c r="Q177" s="96">
        <f t="shared" si="761"/>
        <v>0</v>
      </c>
      <c r="R177" s="96">
        <f t="shared" si="761"/>
        <v>0</v>
      </c>
      <c r="S177" s="96">
        <f t="shared" ref="S177:T177" si="762">I177-M177</f>
        <v>0</v>
      </c>
      <c r="T177" s="96">
        <f t="shared" si="762"/>
        <v>0</v>
      </c>
      <c r="U177" s="96">
        <f t="shared" ref="U177:U182" si="763">L177-O177</f>
        <v>0</v>
      </c>
      <c r="V177" s="97" t="e">
        <f t="shared" ref="V177:W177" si="764">M177/I177</f>
        <v>#DIV/0!</v>
      </c>
      <c r="W177" s="97" t="e">
        <f t="shared" si="764"/>
        <v>#DIV/0!</v>
      </c>
      <c r="X177" s="97" t="e">
        <f t="shared" si="742"/>
        <v>#DIV/0!</v>
      </c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102">
        <v>0</v>
      </c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8"/>
      <c r="BM177" s="99"/>
      <c r="BN177" s="99"/>
      <c r="BO177" s="99"/>
      <c r="BP177" s="99"/>
    </row>
    <row r="178" spans="1:68" ht="15.75" customHeight="1">
      <c r="A178" s="88"/>
      <c r="B178" s="88"/>
      <c r="C178" s="89" t="s">
        <v>165</v>
      </c>
      <c r="D178" s="143" t="s">
        <v>429</v>
      </c>
      <c r="E178" s="165"/>
      <c r="F178" s="165"/>
      <c r="G178" s="93" t="e">
        <f t="shared" si="681"/>
        <v>#DIV/0!</v>
      </c>
      <c r="H178" s="93" t="e">
        <f t="shared" si="682"/>
        <v>#DIV/0!</v>
      </c>
      <c r="I178" s="94"/>
      <c r="J178" s="94"/>
      <c r="K178" s="94"/>
      <c r="L178" s="201"/>
      <c r="M178" s="96">
        <f t="shared" ref="M178:O178" si="765">Y178+AB178+AE178+AH178+AK178+AN178+AQ178+AT178+AW178+AZ178+BC178+BF178</f>
        <v>0</v>
      </c>
      <c r="N178" s="96">
        <f t="shared" si="765"/>
        <v>0</v>
      </c>
      <c r="O178" s="96">
        <f t="shared" si="765"/>
        <v>0</v>
      </c>
      <c r="P178" s="96">
        <f t="shared" ref="P178:R178" si="766">IF(BI178=0,SUM(Y178+AB178+AE178+AH178+AK178+AN178+AQ178+AT178+AW178+AZ178+BC178+BF178),BI178)</f>
        <v>0</v>
      </c>
      <c r="Q178" s="96">
        <f t="shared" si="766"/>
        <v>0</v>
      </c>
      <c r="R178" s="96">
        <f t="shared" si="766"/>
        <v>0</v>
      </c>
      <c r="S178" s="96">
        <f t="shared" ref="S178:T178" si="767">I178-M178</f>
        <v>0</v>
      </c>
      <c r="T178" s="96">
        <f t="shared" si="767"/>
        <v>0</v>
      </c>
      <c r="U178" s="96">
        <f t="shared" si="763"/>
        <v>0</v>
      </c>
      <c r="V178" s="97" t="e">
        <f t="shared" ref="V178:W178" si="768">M178/I178</f>
        <v>#DIV/0!</v>
      </c>
      <c r="W178" s="97" t="e">
        <f t="shared" si="768"/>
        <v>#DIV/0!</v>
      </c>
      <c r="X178" s="97" t="e">
        <f t="shared" si="742"/>
        <v>#DIV/0!</v>
      </c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8"/>
      <c r="BM178" s="99"/>
      <c r="BN178" s="99"/>
      <c r="BO178" s="99"/>
      <c r="BP178" s="99"/>
    </row>
    <row r="179" spans="1:68" ht="15.75" customHeight="1">
      <c r="A179" s="88"/>
      <c r="B179" s="88"/>
      <c r="C179" s="100" t="s">
        <v>275</v>
      </c>
      <c r="D179" s="264" t="s">
        <v>430</v>
      </c>
      <c r="E179" s="165"/>
      <c r="F179" s="194">
        <v>1000</v>
      </c>
      <c r="G179" s="93"/>
      <c r="H179" s="93"/>
      <c r="I179" s="94"/>
      <c r="J179" s="94"/>
      <c r="K179" s="94"/>
      <c r="L179" s="201"/>
      <c r="M179" s="96">
        <f t="shared" ref="M179:O179" si="769">Y179+AB179+AE179+AH179+AK179+AN179+AQ179+AT179+AW179+AZ179+BC179+BF179</f>
        <v>0</v>
      </c>
      <c r="N179" s="96">
        <f t="shared" si="769"/>
        <v>0</v>
      </c>
      <c r="O179" s="96">
        <f t="shared" si="769"/>
        <v>0</v>
      </c>
      <c r="P179" s="96">
        <f t="shared" ref="P179:R179" si="770">IF(BI179=0,SUM(Y179+AB179+AE179+AH179+AK179+AN179+AQ179+AT179+AW179+AZ179+BC179+BF179),BI179)</f>
        <v>0</v>
      </c>
      <c r="Q179" s="96">
        <f t="shared" si="770"/>
        <v>0</v>
      </c>
      <c r="R179" s="96">
        <f t="shared" si="770"/>
        <v>0</v>
      </c>
      <c r="S179" s="96">
        <f t="shared" ref="S179:T179" si="771">I179-M179</f>
        <v>0</v>
      </c>
      <c r="T179" s="96">
        <f t="shared" si="771"/>
        <v>0</v>
      </c>
      <c r="U179" s="96">
        <f t="shared" si="763"/>
        <v>0</v>
      </c>
      <c r="V179" s="97" t="e">
        <f t="shared" ref="V179:W179" si="772">M179/I179</f>
        <v>#DIV/0!</v>
      </c>
      <c r="W179" s="97" t="e">
        <f t="shared" si="772"/>
        <v>#DIV/0!</v>
      </c>
      <c r="X179" s="97" t="e">
        <f t="shared" si="742"/>
        <v>#DIV/0!</v>
      </c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8"/>
      <c r="BM179" s="99"/>
      <c r="BN179" s="99"/>
      <c r="BO179" s="99"/>
      <c r="BP179" s="99"/>
    </row>
    <row r="180" spans="1:68" ht="15.75" customHeight="1">
      <c r="A180" s="88"/>
      <c r="B180" s="88"/>
      <c r="C180" s="100" t="s">
        <v>431</v>
      </c>
      <c r="D180" s="264" t="s">
        <v>430</v>
      </c>
      <c r="E180" s="165"/>
      <c r="F180" s="194">
        <v>18000</v>
      </c>
      <c r="G180" s="93"/>
      <c r="H180" s="93"/>
      <c r="I180" s="94"/>
      <c r="J180" s="94"/>
      <c r="K180" s="94"/>
      <c r="L180" s="201"/>
      <c r="M180" s="96">
        <f t="shared" ref="M180:O180" si="773">Y180+AB180+AE180+AH180+AK180+AN180+AQ180+AT180+AW180+AZ180+BC180+BF180</f>
        <v>0</v>
      </c>
      <c r="N180" s="96">
        <f t="shared" si="773"/>
        <v>0</v>
      </c>
      <c r="O180" s="96">
        <f t="shared" si="773"/>
        <v>0</v>
      </c>
      <c r="P180" s="96">
        <f t="shared" ref="P180:R180" si="774">IF(BI180=0,SUM(Y180+AB180+AE180+AH180+AK180+AN180+AQ180+AT180+AW180+AZ180+BC180+BF180),BI180)</f>
        <v>0</v>
      </c>
      <c r="Q180" s="96">
        <f t="shared" si="774"/>
        <v>0</v>
      </c>
      <c r="R180" s="96">
        <f t="shared" si="774"/>
        <v>0</v>
      </c>
      <c r="S180" s="96">
        <f t="shared" ref="S180:T180" si="775">I180-M180</f>
        <v>0</v>
      </c>
      <c r="T180" s="96">
        <f t="shared" si="775"/>
        <v>0</v>
      </c>
      <c r="U180" s="96">
        <f t="shared" si="763"/>
        <v>0</v>
      </c>
      <c r="V180" s="97" t="e">
        <f t="shared" ref="V180:W180" si="776">M180/I180</f>
        <v>#DIV/0!</v>
      </c>
      <c r="W180" s="97" t="e">
        <f t="shared" si="776"/>
        <v>#DIV/0!</v>
      </c>
      <c r="X180" s="97" t="e">
        <f t="shared" si="742"/>
        <v>#DIV/0!</v>
      </c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8"/>
      <c r="BM180" s="99"/>
      <c r="BN180" s="99"/>
      <c r="BO180" s="99"/>
      <c r="BP180" s="99"/>
    </row>
    <row r="181" spans="1:68" ht="15.75" customHeight="1">
      <c r="A181" s="88"/>
      <c r="B181" s="88"/>
      <c r="C181" s="100" t="s">
        <v>255</v>
      </c>
      <c r="D181" s="264" t="s">
        <v>430</v>
      </c>
      <c r="E181" s="165"/>
      <c r="F181" s="194">
        <v>17000</v>
      </c>
      <c r="G181" s="93"/>
      <c r="H181" s="93"/>
      <c r="I181" s="94"/>
      <c r="J181" s="94"/>
      <c r="K181" s="94"/>
      <c r="L181" s="201"/>
      <c r="M181" s="96">
        <f t="shared" ref="M181:O181" si="777">Y181+AB181+AE181+AH181+AK181+AN181+AQ181+AT181+AW181+AZ181+BC181+BF181</f>
        <v>0</v>
      </c>
      <c r="N181" s="96">
        <f t="shared" si="777"/>
        <v>0</v>
      </c>
      <c r="O181" s="96">
        <f t="shared" si="777"/>
        <v>0</v>
      </c>
      <c r="P181" s="96">
        <f t="shared" ref="P181:R181" si="778">IF(BI181=0,SUM(Y181+AB181+AE181+AH181+AK181+AN181+AQ181+AT181+AW181+AZ181+BC181+BF181),BI181)</f>
        <v>0</v>
      </c>
      <c r="Q181" s="96">
        <f t="shared" si="778"/>
        <v>0</v>
      </c>
      <c r="R181" s="96">
        <f t="shared" si="778"/>
        <v>0</v>
      </c>
      <c r="S181" s="96">
        <f t="shared" ref="S181:T181" si="779">I181-M181</f>
        <v>0</v>
      </c>
      <c r="T181" s="96">
        <f t="shared" si="779"/>
        <v>0</v>
      </c>
      <c r="U181" s="96">
        <f t="shared" si="763"/>
        <v>0</v>
      </c>
      <c r="V181" s="97" t="e">
        <f t="shared" ref="V181:W181" si="780">M181/I181</f>
        <v>#DIV/0!</v>
      </c>
      <c r="W181" s="97" t="e">
        <f t="shared" si="780"/>
        <v>#DIV/0!</v>
      </c>
      <c r="X181" s="97" t="e">
        <f t="shared" si="742"/>
        <v>#DIV/0!</v>
      </c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8"/>
      <c r="BM181" s="99"/>
      <c r="BN181" s="99"/>
      <c r="BO181" s="99"/>
      <c r="BP181" s="99"/>
    </row>
    <row r="182" spans="1:68" ht="15.75" customHeight="1">
      <c r="A182" s="88"/>
      <c r="B182" s="88"/>
      <c r="C182" s="89" t="s">
        <v>298</v>
      </c>
      <c r="D182" s="90" t="s">
        <v>432</v>
      </c>
      <c r="E182" s="165"/>
      <c r="F182" s="165"/>
      <c r="G182" s="93" t="e">
        <f t="shared" ref="G182:G184" si="781">I182/E182</f>
        <v>#DIV/0!</v>
      </c>
      <c r="H182" s="93" t="e">
        <f t="shared" ref="H182:H184" si="782">M182/E182</f>
        <v>#DIV/0!</v>
      </c>
      <c r="I182" s="94"/>
      <c r="J182" s="94"/>
      <c r="K182" s="94"/>
      <c r="L182" s="265"/>
      <c r="M182" s="96">
        <f t="shared" ref="M182:O182" si="783">Y182+AB182+AE182+AH182+AK182+AN182+AQ182+AT182+AW182+AZ182+BC182+BF182</f>
        <v>0</v>
      </c>
      <c r="N182" s="96">
        <f t="shared" si="783"/>
        <v>0</v>
      </c>
      <c r="O182" s="96">
        <f t="shared" si="783"/>
        <v>0</v>
      </c>
      <c r="P182" s="96">
        <f t="shared" ref="P182:R182" si="784">IF(BI182=0,SUM(Y182+AB182+AE182+AH182+AK182+AN182+AQ182+AT182+AW182+AZ182+BC182+BF182),BI182)</f>
        <v>0</v>
      </c>
      <c r="Q182" s="96">
        <f t="shared" si="784"/>
        <v>0</v>
      </c>
      <c r="R182" s="96">
        <f t="shared" si="784"/>
        <v>0</v>
      </c>
      <c r="S182" s="96">
        <f t="shared" ref="S182:T182" si="785">I182-M182</f>
        <v>0</v>
      </c>
      <c r="T182" s="96">
        <f t="shared" si="785"/>
        <v>0</v>
      </c>
      <c r="U182" s="96">
        <f t="shared" si="763"/>
        <v>0</v>
      </c>
      <c r="V182" s="97" t="e">
        <f t="shared" ref="V182:W182" si="786">M182/I182</f>
        <v>#DIV/0!</v>
      </c>
      <c r="W182" s="97" t="e">
        <f t="shared" si="786"/>
        <v>#DIV/0!</v>
      </c>
      <c r="X182" s="97" t="e">
        <f t="shared" si="742"/>
        <v>#DIV/0!</v>
      </c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102">
        <v>0</v>
      </c>
      <c r="BC182" s="95"/>
      <c r="BD182" s="95"/>
      <c r="BE182" s="95"/>
      <c r="BF182" s="95"/>
      <c r="BG182" s="95"/>
      <c r="BH182" s="95"/>
      <c r="BI182" s="95"/>
      <c r="BJ182" s="95"/>
      <c r="BK182" s="95"/>
      <c r="BL182" s="98"/>
      <c r="BM182" s="99"/>
      <c r="BN182" s="99"/>
      <c r="BO182" s="99"/>
      <c r="BP182" s="99"/>
    </row>
    <row r="183" spans="1:68" ht="15.75" customHeight="1">
      <c r="A183" s="266"/>
      <c r="B183" s="266"/>
      <c r="C183" s="267"/>
      <c r="D183" s="268" t="s">
        <v>433</v>
      </c>
      <c r="E183" s="269">
        <f t="shared" ref="E183:F183" si="787">SUM(E184:E187)</f>
        <v>0</v>
      </c>
      <c r="F183" s="269">
        <f t="shared" si="787"/>
        <v>0</v>
      </c>
      <c r="G183" s="222" t="e">
        <f t="shared" si="781"/>
        <v>#DIV/0!</v>
      </c>
      <c r="H183" s="222" t="e">
        <f t="shared" si="782"/>
        <v>#DIV/0!</v>
      </c>
      <c r="I183" s="269">
        <f t="shared" ref="I183:O183" si="788">SUM(I184:I187)</f>
        <v>0</v>
      </c>
      <c r="J183" s="269">
        <f t="shared" si="788"/>
        <v>734.93000000000006</v>
      </c>
      <c r="K183" s="269">
        <f t="shared" si="788"/>
        <v>0</v>
      </c>
      <c r="L183" s="269">
        <f t="shared" si="788"/>
        <v>0</v>
      </c>
      <c r="M183" s="269">
        <f t="shared" si="788"/>
        <v>0</v>
      </c>
      <c r="N183" s="269">
        <f t="shared" si="788"/>
        <v>0</v>
      </c>
      <c r="O183" s="269">
        <f t="shared" si="788"/>
        <v>0</v>
      </c>
      <c r="P183" s="237">
        <f t="shared" ref="P183:R183" si="789">IF(BI183=0,SUM(Y183+AB183+AE183+AH183+AK183+AN183+AQ183+AT183+AW183+AZ183+BC183+BF183),BI183)</f>
        <v>0</v>
      </c>
      <c r="Q183" s="237">
        <f t="shared" si="789"/>
        <v>0</v>
      </c>
      <c r="R183" s="237">
        <f t="shared" si="789"/>
        <v>0</v>
      </c>
      <c r="S183" s="269">
        <f t="shared" ref="S183:U183" si="790">SUM(S184:S187)</f>
        <v>0</v>
      </c>
      <c r="T183" s="269">
        <f t="shared" si="790"/>
        <v>734.93000000000006</v>
      </c>
      <c r="U183" s="269">
        <f t="shared" si="790"/>
        <v>0</v>
      </c>
      <c r="V183" s="270" t="e">
        <f t="shared" ref="V183:W183" si="791">M183/I183</f>
        <v>#DIV/0!</v>
      </c>
      <c r="W183" s="270">
        <f t="shared" si="791"/>
        <v>0</v>
      </c>
      <c r="X183" s="270" t="e">
        <f t="shared" si="742"/>
        <v>#DIV/0!</v>
      </c>
      <c r="Y183" s="269">
        <f t="shared" ref="Y183:BK183" si="792">SUM(Y184:Y187)</f>
        <v>0</v>
      </c>
      <c r="Z183" s="269">
        <f t="shared" si="792"/>
        <v>0</v>
      </c>
      <c r="AA183" s="269">
        <f t="shared" si="792"/>
        <v>0</v>
      </c>
      <c r="AB183" s="269">
        <f t="shared" si="792"/>
        <v>0</v>
      </c>
      <c r="AC183" s="269">
        <f t="shared" si="792"/>
        <v>0</v>
      </c>
      <c r="AD183" s="269">
        <f t="shared" si="792"/>
        <v>0</v>
      </c>
      <c r="AE183" s="269">
        <f t="shared" si="792"/>
        <v>0</v>
      </c>
      <c r="AF183" s="269">
        <f t="shared" si="792"/>
        <v>0</v>
      </c>
      <c r="AG183" s="269">
        <f t="shared" si="792"/>
        <v>0</v>
      </c>
      <c r="AH183" s="269">
        <f t="shared" si="792"/>
        <v>0</v>
      </c>
      <c r="AI183" s="269">
        <f t="shared" si="792"/>
        <v>0</v>
      </c>
      <c r="AJ183" s="269">
        <f t="shared" si="792"/>
        <v>0</v>
      </c>
      <c r="AK183" s="269">
        <f t="shared" si="792"/>
        <v>0</v>
      </c>
      <c r="AL183" s="269">
        <f t="shared" si="792"/>
        <v>0</v>
      </c>
      <c r="AM183" s="269">
        <f t="shared" si="792"/>
        <v>0</v>
      </c>
      <c r="AN183" s="269">
        <f t="shared" si="792"/>
        <v>0</v>
      </c>
      <c r="AO183" s="269">
        <f t="shared" si="792"/>
        <v>0</v>
      </c>
      <c r="AP183" s="269">
        <f t="shared" si="792"/>
        <v>0</v>
      </c>
      <c r="AQ183" s="269">
        <f t="shared" si="792"/>
        <v>0</v>
      </c>
      <c r="AR183" s="269">
        <f t="shared" si="792"/>
        <v>0</v>
      </c>
      <c r="AS183" s="269">
        <f t="shared" si="792"/>
        <v>0</v>
      </c>
      <c r="AT183" s="269">
        <f t="shared" si="792"/>
        <v>0</v>
      </c>
      <c r="AU183" s="269">
        <f t="shared" si="792"/>
        <v>0</v>
      </c>
      <c r="AV183" s="269">
        <f t="shared" si="792"/>
        <v>0</v>
      </c>
      <c r="AW183" s="269">
        <f t="shared" si="792"/>
        <v>0</v>
      </c>
      <c r="AX183" s="269">
        <f t="shared" si="792"/>
        <v>0</v>
      </c>
      <c r="AY183" s="269">
        <f t="shared" si="792"/>
        <v>0</v>
      </c>
      <c r="AZ183" s="269">
        <f t="shared" si="792"/>
        <v>0</v>
      </c>
      <c r="BA183" s="269">
        <f t="shared" si="792"/>
        <v>0</v>
      </c>
      <c r="BB183" s="269">
        <f t="shared" si="792"/>
        <v>0</v>
      </c>
      <c r="BC183" s="269">
        <f t="shared" si="792"/>
        <v>0</v>
      </c>
      <c r="BD183" s="269">
        <f t="shared" si="792"/>
        <v>0</v>
      </c>
      <c r="BE183" s="269">
        <f t="shared" si="792"/>
        <v>0</v>
      </c>
      <c r="BF183" s="269">
        <f t="shared" si="792"/>
        <v>0</v>
      </c>
      <c r="BG183" s="269">
        <f t="shared" si="792"/>
        <v>0</v>
      </c>
      <c r="BH183" s="269">
        <f t="shared" si="792"/>
        <v>0</v>
      </c>
      <c r="BI183" s="269">
        <f t="shared" si="792"/>
        <v>0</v>
      </c>
      <c r="BJ183" s="269">
        <f t="shared" si="792"/>
        <v>0</v>
      </c>
      <c r="BK183" s="269">
        <f t="shared" si="792"/>
        <v>0</v>
      </c>
      <c r="BL183" s="232"/>
      <c r="BM183" s="233"/>
      <c r="BN183" s="233"/>
      <c r="BO183" s="233"/>
      <c r="BP183" s="233"/>
    </row>
    <row r="184" spans="1:68" ht="15.75" customHeight="1">
      <c r="A184" s="88"/>
      <c r="B184" s="135" t="s">
        <v>434</v>
      </c>
      <c r="C184" s="100" t="s">
        <v>435</v>
      </c>
      <c r="D184" s="90" t="s">
        <v>436</v>
      </c>
      <c r="E184" s="165"/>
      <c r="F184" s="165"/>
      <c r="G184" s="93" t="e">
        <f t="shared" si="781"/>
        <v>#DIV/0!</v>
      </c>
      <c r="H184" s="93" t="e">
        <f t="shared" si="782"/>
        <v>#DIV/0!</v>
      </c>
      <c r="I184" s="94"/>
      <c r="J184" s="145">
        <v>376.89</v>
      </c>
      <c r="K184" s="145"/>
      <c r="L184" s="271"/>
      <c r="M184" s="96">
        <f t="shared" ref="M184:O184" si="793">Y184+AB184+AE184+AH184+AK184+AN184+AQ184+AT184+AW184+AZ184+BC184+BF184</f>
        <v>0</v>
      </c>
      <c r="N184" s="96">
        <f t="shared" si="793"/>
        <v>0</v>
      </c>
      <c r="O184" s="96">
        <f t="shared" si="793"/>
        <v>0</v>
      </c>
      <c r="P184" s="96">
        <f t="shared" ref="P184:R184" si="794">IF(BI184=0,SUM(Y184+AB184+AE184+AH184+AK184+AN184+AQ184+AT184+AW184+AZ184+BC184+BF184),BI184)</f>
        <v>0</v>
      </c>
      <c r="Q184" s="96">
        <f t="shared" si="794"/>
        <v>0</v>
      </c>
      <c r="R184" s="96">
        <f t="shared" si="794"/>
        <v>0</v>
      </c>
      <c r="S184" s="96">
        <f t="shared" ref="S184:T184" si="795">I184-M184</f>
        <v>0</v>
      </c>
      <c r="T184" s="96">
        <f t="shared" si="795"/>
        <v>376.89</v>
      </c>
      <c r="U184" s="96">
        <f t="shared" ref="U184:U187" si="796">L184-O184</f>
        <v>0</v>
      </c>
      <c r="V184" s="97" t="e">
        <f t="shared" ref="V184:W184" si="797">M184/I184</f>
        <v>#DIV/0!</v>
      </c>
      <c r="W184" s="97">
        <f t="shared" si="797"/>
        <v>0</v>
      </c>
      <c r="X184" s="97" t="e">
        <f t="shared" si="742"/>
        <v>#DIV/0!</v>
      </c>
      <c r="Y184" s="95"/>
      <c r="Z184" s="95"/>
      <c r="AA184" s="95"/>
      <c r="AB184" s="95"/>
      <c r="AC184" s="102">
        <v>0</v>
      </c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8"/>
      <c r="BM184" s="99"/>
      <c r="BN184" s="99"/>
      <c r="BO184" s="99"/>
      <c r="BP184" s="99"/>
    </row>
    <row r="185" spans="1:68" ht="15.75" customHeight="1">
      <c r="A185" s="88"/>
      <c r="B185" s="272" t="s">
        <v>437</v>
      </c>
      <c r="C185" s="273" t="s">
        <v>438</v>
      </c>
      <c r="D185" s="235" t="s">
        <v>439</v>
      </c>
      <c r="E185" s="165"/>
      <c r="F185" s="165"/>
      <c r="G185" s="93"/>
      <c r="H185" s="93"/>
      <c r="I185" s="94"/>
      <c r="J185" s="274">
        <v>358.04</v>
      </c>
      <c r="K185" s="94"/>
      <c r="L185" s="271"/>
      <c r="M185" s="96">
        <f t="shared" ref="M185:O185" si="798">Y185+AB185+AE185+AH185+AK185+AN185+AQ185+AT185+AW185+AZ185+BC185+BF185</f>
        <v>0</v>
      </c>
      <c r="N185" s="96">
        <f t="shared" si="798"/>
        <v>0</v>
      </c>
      <c r="O185" s="96">
        <f t="shared" si="798"/>
        <v>0</v>
      </c>
      <c r="P185" s="96">
        <f t="shared" ref="P185:R185" si="799">IF(BI185=0,SUM(Y185+AB185+AE185+AH185+AK185+AN185+AQ185+AT185+AW185+AZ185+BC185+BF185),BI185)</f>
        <v>0</v>
      </c>
      <c r="Q185" s="96">
        <f t="shared" si="799"/>
        <v>0</v>
      </c>
      <c r="R185" s="96">
        <f t="shared" si="799"/>
        <v>0</v>
      </c>
      <c r="S185" s="96">
        <f t="shared" ref="S185:T185" si="800">I185-M185</f>
        <v>0</v>
      </c>
      <c r="T185" s="96">
        <f t="shared" si="800"/>
        <v>358.04</v>
      </c>
      <c r="U185" s="96">
        <f t="shared" si="796"/>
        <v>0</v>
      </c>
      <c r="V185" s="97" t="e">
        <f t="shared" ref="V185:W185" si="801">M185/I185</f>
        <v>#DIV/0!</v>
      </c>
      <c r="W185" s="97">
        <f t="shared" si="801"/>
        <v>0</v>
      </c>
      <c r="X185" s="97" t="e">
        <f t="shared" si="742"/>
        <v>#DIV/0!</v>
      </c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8"/>
      <c r="BM185" s="99"/>
      <c r="BN185" s="99"/>
      <c r="BO185" s="99"/>
      <c r="BP185" s="99"/>
    </row>
    <row r="186" spans="1:68" ht="15.75" customHeight="1">
      <c r="A186" s="88"/>
      <c r="B186" s="88"/>
      <c r="C186" s="89" t="s">
        <v>318</v>
      </c>
      <c r="D186" s="90" t="s">
        <v>440</v>
      </c>
      <c r="E186" s="165"/>
      <c r="F186" s="165"/>
      <c r="G186" s="93" t="e">
        <f t="shared" ref="G186:G187" si="802">I186/E186</f>
        <v>#DIV/0!</v>
      </c>
      <c r="H186" s="93" t="e">
        <f t="shared" ref="H186:H187" si="803">M186/E186</f>
        <v>#DIV/0!</v>
      </c>
      <c r="I186" s="94"/>
      <c r="J186" s="94"/>
      <c r="K186" s="94"/>
      <c r="L186" s="271"/>
      <c r="M186" s="96">
        <f t="shared" ref="M186:O186" si="804">Y186+AB186+AE186+AH186+AK186+AN186+AQ186+AT186+AW186+AZ186+BC186+BF186</f>
        <v>0</v>
      </c>
      <c r="N186" s="96">
        <f t="shared" si="804"/>
        <v>0</v>
      </c>
      <c r="O186" s="96">
        <f t="shared" si="804"/>
        <v>0</v>
      </c>
      <c r="P186" s="96">
        <f t="shared" ref="P186:R186" si="805">IF(BI186=0,SUM(Y186+AB186+AE186+AH186+AK186+AN186+AQ186+AT186+AW186+AZ186+BC186+BF186),BI186)</f>
        <v>0</v>
      </c>
      <c r="Q186" s="96">
        <f t="shared" si="805"/>
        <v>0</v>
      </c>
      <c r="R186" s="96">
        <f t="shared" si="805"/>
        <v>0</v>
      </c>
      <c r="S186" s="96">
        <f t="shared" ref="S186:T186" si="806">I186-M186</f>
        <v>0</v>
      </c>
      <c r="T186" s="96">
        <f t="shared" si="806"/>
        <v>0</v>
      </c>
      <c r="U186" s="96">
        <f t="shared" si="796"/>
        <v>0</v>
      </c>
      <c r="V186" s="97" t="e">
        <f t="shared" ref="V186:W186" si="807">M186/I186</f>
        <v>#DIV/0!</v>
      </c>
      <c r="W186" s="97" t="e">
        <f t="shared" si="807"/>
        <v>#DIV/0!</v>
      </c>
      <c r="X186" s="97" t="e">
        <f t="shared" si="742"/>
        <v>#DIV/0!</v>
      </c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8"/>
      <c r="BM186" s="99"/>
      <c r="BN186" s="99"/>
      <c r="BO186" s="99"/>
      <c r="BP186" s="99"/>
    </row>
    <row r="187" spans="1:68" ht="15.75" customHeight="1">
      <c r="A187" s="88"/>
      <c r="B187" s="88"/>
      <c r="C187" s="89" t="s">
        <v>357</v>
      </c>
      <c r="D187" s="90" t="s">
        <v>441</v>
      </c>
      <c r="E187" s="165"/>
      <c r="F187" s="165"/>
      <c r="G187" s="93" t="e">
        <f t="shared" si="802"/>
        <v>#DIV/0!</v>
      </c>
      <c r="H187" s="93" t="e">
        <f t="shared" si="803"/>
        <v>#DIV/0!</v>
      </c>
      <c r="I187" s="94"/>
      <c r="J187" s="94"/>
      <c r="K187" s="94"/>
      <c r="L187" s="275"/>
      <c r="M187" s="96">
        <f t="shared" ref="M187:O187" si="808">Y187+AB187+AE187+AH187+AK187+AN187+AQ187+AT187+AW187+AZ187+BC187+BF187</f>
        <v>0</v>
      </c>
      <c r="N187" s="96">
        <f t="shared" si="808"/>
        <v>0</v>
      </c>
      <c r="O187" s="96">
        <f t="shared" si="808"/>
        <v>0</v>
      </c>
      <c r="P187" s="96">
        <f t="shared" ref="P187:R187" si="809">IF(BI187=0,SUM(Y187+AB187+AE187+AH187+AK187+AN187+AQ187+AT187+AW187+AZ187+BC187+BF187),BI187)</f>
        <v>0</v>
      </c>
      <c r="Q187" s="96">
        <f t="shared" si="809"/>
        <v>0</v>
      </c>
      <c r="R187" s="96">
        <f t="shared" si="809"/>
        <v>0</v>
      </c>
      <c r="S187" s="96">
        <f t="shared" ref="S187:T187" si="810">I187-M187</f>
        <v>0</v>
      </c>
      <c r="T187" s="96">
        <f t="shared" si="810"/>
        <v>0</v>
      </c>
      <c r="U187" s="96">
        <f t="shared" si="796"/>
        <v>0</v>
      </c>
      <c r="V187" s="97" t="e">
        <f t="shared" ref="V187:W187" si="811">M187/I187</f>
        <v>#DIV/0!</v>
      </c>
      <c r="W187" s="97" t="e">
        <f t="shared" si="811"/>
        <v>#DIV/0!</v>
      </c>
      <c r="X187" s="97" t="e">
        <f t="shared" si="742"/>
        <v>#DIV/0!</v>
      </c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8"/>
      <c r="BM187" s="99"/>
      <c r="BN187" s="99"/>
      <c r="BO187" s="99"/>
      <c r="BP187" s="99"/>
    </row>
    <row r="188" spans="1:68" ht="15.75" customHeight="1">
      <c r="A188" s="276"/>
      <c r="B188" s="276"/>
      <c r="C188" s="277"/>
      <c r="D188" s="278"/>
      <c r="E188" s="278"/>
      <c r="F188" s="278"/>
      <c r="G188" s="279"/>
      <c r="H188" s="279"/>
      <c r="I188" s="279"/>
      <c r="J188" s="279"/>
      <c r="K188" s="279"/>
      <c r="L188" s="279"/>
      <c r="M188" s="279"/>
      <c r="N188" s="279"/>
      <c r="O188" s="279"/>
      <c r="P188" s="280"/>
      <c r="Q188" s="280"/>
      <c r="R188" s="280"/>
      <c r="S188" s="279"/>
      <c r="T188" s="279"/>
      <c r="U188" s="279"/>
      <c r="V188" s="279"/>
      <c r="W188" s="281"/>
      <c r="X188" s="279"/>
      <c r="Y188" s="279"/>
      <c r="Z188" s="279"/>
      <c r="AA188" s="279"/>
      <c r="AB188" s="279"/>
      <c r="AC188" s="279"/>
      <c r="AD188" s="279"/>
      <c r="AE188" s="279"/>
      <c r="AF188" s="279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J188" s="279"/>
      <c r="BK188" s="279"/>
      <c r="BL188" s="21"/>
      <c r="BM188" s="21"/>
      <c r="BN188" s="21"/>
      <c r="BO188" s="21"/>
      <c r="BP188" s="21"/>
    </row>
    <row r="189" spans="1:68" ht="15.75" customHeight="1">
      <c r="A189" s="276"/>
      <c r="B189" s="276"/>
      <c r="C189" s="277"/>
      <c r="D189" s="282" t="s">
        <v>442</v>
      </c>
      <c r="E189" s="283" t="s">
        <v>62</v>
      </c>
      <c r="F189" s="283" t="s">
        <v>63</v>
      </c>
      <c r="G189" s="510" t="s">
        <v>443</v>
      </c>
      <c r="H189" s="511"/>
      <c r="I189" s="284" t="s">
        <v>62</v>
      </c>
      <c r="J189" s="284" t="s">
        <v>147</v>
      </c>
      <c r="K189" s="284"/>
      <c r="L189" s="284" t="s">
        <v>63</v>
      </c>
      <c r="M189" s="284" t="s">
        <v>62</v>
      </c>
      <c r="N189" s="284" t="s">
        <v>147</v>
      </c>
      <c r="O189" s="284" t="s">
        <v>63</v>
      </c>
      <c r="P189" s="284" t="s">
        <v>62</v>
      </c>
      <c r="Q189" s="284" t="s">
        <v>147</v>
      </c>
      <c r="R189" s="284" t="s">
        <v>63</v>
      </c>
      <c r="S189" s="285"/>
      <c r="T189" s="285"/>
      <c r="U189" s="285"/>
      <c r="V189" s="285"/>
      <c r="W189" s="286"/>
      <c r="X189" s="285"/>
      <c r="Y189" s="510" t="s">
        <v>444</v>
      </c>
      <c r="Z189" s="512"/>
      <c r="AA189" s="512"/>
      <c r="AB189" s="512"/>
      <c r="AC189" s="512"/>
      <c r="AD189" s="511"/>
      <c r="AE189" s="513" t="s">
        <v>445</v>
      </c>
      <c r="AF189" s="512"/>
      <c r="AG189" s="512"/>
      <c r="AH189" s="512"/>
      <c r="AI189" s="512"/>
      <c r="AJ189" s="511"/>
      <c r="AK189" s="513" t="s">
        <v>446</v>
      </c>
      <c r="AL189" s="512"/>
      <c r="AM189" s="512"/>
      <c r="AN189" s="512"/>
      <c r="AO189" s="512"/>
      <c r="AP189" s="511"/>
      <c r="AQ189" s="513" t="s">
        <v>447</v>
      </c>
      <c r="AR189" s="512"/>
      <c r="AS189" s="512"/>
      <c r="AT189" s="512"/>
      <c r="AU189" s="512"/>
      <c r="AV189" s="511"/>
      <c r="AW189" s="513" t="s">
        <v>448</v>
      </c>
      <c r="AX189" s="512"/>
      <c r="AY189" s="512"/>
      <c r="AZ189" s="512"/>
      <c r="BA189" s="512"/>
      <c r="BB189" s="511"/>
      <c r="BC189" s="279"/>
      <c r="BD189" s="279"/>
      <c r="BE189" s="279"/>
      <c r="BF189" s="279"/>
      <c r="BG189" s="279"/>
      <c r="BH189" s="279"/>
      <c r="BI189" s="279"/>
      <c r="BJ189" s="279"/>
      <c r="BK189" s="279"/>
    </row>
    <row r="190" spans="1:68" ht="15.75" customHeight="1">
      <c r="A190" s="287"/>
      <c r="B190" s="287"/>
      <c r="C190" s="288"/>
      <c r="D190" s="289" t="s">
        <v>449</v>
      </c>
      <c r="E190" s="290">
        <f t="shared" ref="E190:F190" si="812">E4+E12+E67+E96+E159</f>
        <v>2379653.64</v>
      </c>
      <c r="F190" s="290">
        <f t="shared" si="812"/>
        <v>4614392.4400000004</v>
      </c>
      <c r="G190" s="291" t="s">
        <v>62</v>
      </c>
      <c r="H190" s="291" t="s">
        <v>63</v>
      </c>
      <c r="I190" s="292"/>
      <c r="J190" s="289"/>
      <c r="K190" s="289"/>
      <c r="L190" s="292"/>
      <c r="M190" s="292"/>
      <c r="N190" s="292"/>
      <c r="O190" s="292"/>
      <c r="P190" s="292"/>
      <c r="Q190" s="292"/>
      <c r="R190" s="292"/>
      <c r="S190" s="285"/>
      <c r="T190" s="285"/>
      <c r="U190" s="285"/>
      <c r="V190" s="285"/>
      <c r="W190" s="286"/>
      <c r="X190" s="285"/>
      <c r="Y190" s="293" t="s">
        <v>174</v>
      </c>
      <c r="Z190" s="294" t="s">
        <v>175</v>
      </c>
      <c r="AA190" s="294" t="s">
        <v>176</v>
      </c>
      <c r="AB190" s="295" t="s">
        <v>177</v>
      </c>
      <c r="AC190" s="293" t="s">
        <v>178</v>
      </c>
      <c r="AD190" s="293" t="s">
        <v>179</v>
      </c>
      <c r="AE190" s="293" t="s">
        <v>174</v>
      </c>
      <c r="AF190" s="294" t="s">
        <v>175</v>
      </c>
      <c r="AG190" s="294" t="s">
        <v>176</v>
      </c>
      <c r="AH190" s="295" t="s">
        <v>177</v>
      </c>
      <c r="AI190" s="293" t="s">
        <v>178</v>
      </c>
      <c r="AJ190" s="293" t="s">
        <v>179</v>
      </c>
      <c r="AK190" s="293" t="s">
        <v>174</v>
      </c>
      <c r="AL190" s="294" t="s">
        <v>175</v>
      </c>
      <c r="AM190" s="294" t="s">
        <v>176</v>
      </c>
      <c r="AN190" s="295" t="s">
        <v>177</v>
      </c>
      <c r="AO190" s="293" t="s">
        <v>178</v>
      </c>
      <c r="AP190" s="293" t="s">
        <v>179</v>
      </c>
      <c r="AQ190" s="293" t="s">
        <v>174</v>
      </c>
      <c r="AR190" s="294" t="s">
        <v>175</v>
      </c>
      <c r="AS190" s="294" t="s">
        <v>176</v>
      </c>
      <c r="AT190" s="295" t="s">
        <v>177</v>
      </c>
      <c r="AU190" s="293" t="s">
        <v>178</v>
      </c>
      <c r="AV190" s="293" t="s">
        <v>179</v>
      </c>
      <c r="AW190" s="293" t="s">
        <v>174</v>
      </c>
      <c r="AX190" s="294" t="s">
        <v>175</v>
      </c>
      <c r="AY190" s="294" t="s">
        <v>176</v>
      </c>
      <c r="AZ190" s="295" t="s">
        <v>177</v>
      </c>
      <c r="BA190" s="293" t="s">
        <v>178</v>
      </c>
      <c r="BB190" s="293" t="s">
        <v>179</v>
      </c>
      <c r="BC190" s="279"/>
      <c r="BD190" s="279"/>
      <c r="BE190" s="279"/>
      <c r="BF190" s="279"/>
      <c r="BG190" s="279"/>
      <c r="BH190" s="279"/>
      <c r="BI190" s="279"/>
      <c r="BJ190" s="279"/>
      <c r="BK190" s="279"/>
    </row>
    <row r="191" spans="1:68" ht="15.75" customHeight="1">
      <c r="A191" s="296"/>
      <c r="B191" s="296"/>
      <c r="C191" s="297"/>
      <c r="D191" s="289" t="s">
        <v>450</v>
      </c>
      <c r="E191" s="298">
        <f>SUM(Y191:AD191)+SUM(Y193:AD193)</f>
        <v>396609</v>
      </c>
      <c r="F191" s="298">
        <f>SUM(AE191:BB191)+SUM(AE193:BB193)</f>
        <v>209032</v>
      </c>
      <c r="G191" s="299">
        <f t="shared" ref="G191:H191" si="813">E191/E190</f>
        <v>0.16666669188042002</v>
      </c>
      <c r="H191" s="299">
        <f t="shared" si="813"/>
        <v>4.5300004869113383E-2</v>
      </c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285"/>
      <c r="W191" s="286"/>
      <c r="X191" s="285"/>
      <c r="Y191" s="300"/>
      <c r="Z191" s="350">
        <f>594913-198304</f>
        <v>396609</v>
      </c>
      <c r="AA191" s="301"/>
      <c r="AB191" s="302"/>
      <c r="AC191" s="302"/>
      <c r="AD191" s="302"/>
      <c r="AE191" s="300"/>
      <c r="AF191" s="350">
        <f>72000+53000</f>
        <v>125000</v>
      </c>
      <c r="AG191" s="301"/>
      <c r="AH191" s="302"/>
      <c r="AI191" s="302"/>
      <c r="AJ191" s="302"/>
      <c r="AK191" s="300"/>
      <c r="AL191" s="301">
        <f>1856+82176</f>
        <v>84032</v>
      </c>
      <c r="AM191" s="301"/>
      <c r="AN191" s="302"/>
      <c r="AO191" s="351"/>
      <c r="AP191" s="302"/>
      <c r="AQ191" s="300"/>
      <c r="AR191" s="301"/>
      <c r="AS191" s="301"/>
      <c r="AT191" s="302"/>
      <c r="AU191" s="302"/>
      <c r="AV191" s="302"/>
      <c r="AW191" s="300"/>
      <c r="AX191" s="301"/>
      <c r="AY191" s="301"/>
      <c r="AZ191" s="302"/>
      <c r="BA191" s="302"/>
      <c r="BB191" s="302"/>
      <c r="BC191" s="59"/>
      <c r="BD191" s="59"/>
      <c r="BE191" s="59"/>
      <c r="BF191" s="59"/>
      <c r="BG191" s="59"/>
      <c r="BH191" s="59"/>
      <c r="BI191" s="59"/>
      <c r="BJ191" s="59"/>
      <c r="BK191" s="59"/>
    </row>
    <row r="192" spans="1:68" ht="15.75" customHeight="1">
      <c r="A192" s="296"/>
      <c r="B192" s="296"/>
      <c r="C192" s="297"/>
      <c r="D192" s="289" t="s">
        <v>451</v>
      </c>
      <c r="E192" s="290">
        <f>I192</f>
        <v>132452.21</v>
      </c>
      <c r="F192" s="290">
        <f>L192</f>
        <v>0</v>
      </c>
      <c r="G192" s="299">
        <f t="shared" ref="G192:H192" si="814">E192/E191</f>
        <v>0.3339616851861657</v>
      </c>
      <c r="H192" s="299">
        <f t="shared" si="814"/>
        <v>0</v>
      </c>
      <c r="I192" s="303">
        <f t="shared" ref="I192:J192" si="815">I4+I12+I67+I96+I159</f>
        <v>132452.21</v>
      </c>
      <c r="J192" s="303">
        <f t="shared" si="815"/>
        <v>2466010.4700000002</v>
      </c>
      <c r="K192" s="303"/>
      <c r="L192" s="303">
        <f>L4+L12+L67+L96+L159</f>
        <v>0</v>
      </c>
      <c r="M192" s="303"/>
      <c r="N192" s="303"/>
      <c r="O192" s="303"/>
      <c r="P192" s="292"/>
      <c r="Q192" s="292"/>
      <c r="R192" s="292"/>
      <c r="S192" s="285"/>
      <c r="T192" s="285"/>
      <c r="U192" s="285"/>
      <c r="V192" s="285"/>
      <c r="W192" s="286"/>
      <c r="X192" s="285"/>
      <c r="Y192" s="293" t="s">
        <v>180</v>
      </c>
      <c r="Z192" s="304" t="s">
        <v>181</v>
      </c>
      <c r="AA192" s="304" t="s">
        <v>182</v>
      </c>
      <c r="AB192" s="305" t="s">
        <v>183</v>
      </c>
      <c r="AC192" s="306" t="s">
        <v>184</v>
      </c>
      <c r="AD192" s="306" t="s">
        <v>185</v>
      </c>
      <c r="AE192" s="293" t="s">
        <v>180</v>
      </c>
      <c r="AF192" s="304" t="s">
        <v>181</v>
      </c>
      <c r="AG192" s="304" t="s">
        <v>182</v>
      </c>
      <c r="AH192" s="305" t="s">
        <v>183</v>
      </c>
      <c r="AI192" s="306" t="s">
        <v>184</v>
      </c>
      <c r="AJ192" s="306" t="s">
        <v>185</v>
      </c>
      <c r="AK192" s="293" t="s">
        <v>180</v>
      </c>
      <c r="AL192" s="304" t="s">
        <v>181</v>
      </c>
      <c r="AM192" s="304" t="s">
        <v>182</v>
      </c>
      <c r="AN192" s="305" t="s">
        <v>183</v>
      </c>
      <c r="AO192" s="306" t="s">
        <v>184</v>
      </c>
      <c r="AP192" s="306" t="s">
        <v>185</v>
      </c>
      <c r="AQ192" s="293" t="s">
        <v>180</v>
      </c>
      <c r="AR192" s="304" t="s">
        <v>181</v>
      </c>
      <c r="AS192" s="304" t="s">
        <v>182</v>
      </c>
      <c r="AT192" s="305" t="s">
        <v>183</v>
      </c>
      <c r="AU192" s="306" t="s">
        <v>184</v>
      </c>
      <c r="AV192" s="306" t="s">
        <v>185</v>
      </c>
      <c r="AW192" s="293" t="s">
        <v>180</v>
      </c>
      <c r="AX192" s="304" t="s">
        <v>181</v>
      </c>
      <c r="AY192" s="304" t="s">
        <v>182</v>
      </c>
      <c r="AZ192" s="305" t="s">
        <v>183</v>
      </c>
      <c r="BA192" s="306" t="s">
        <v>184</v>
      </c>
      <c r="BB192" s="306" t="s">
        <v>185</v>
      </c>
      <c r="BC192" s="59"/>
      <c r="BD192" s="59"/>
      <c r="BE192" s="59"/>
      <c r="BF192" s="59"/>
      <c r="BG192" s="59"/>
      <c r="BH192" s="59"/>
      <c r="BI192" s="59"/>
      <c r="BJ192" s="59"/>
      <c r="BK192" s="59"/>
    </row>
    <row r="193" spans="1:68" ht="15.75" customHeight="1">
      <c r="A193" s="296"/>
      <c r="B193" s="296"/>
      <c r="C193" s="297"/>
      <c r="D193" s="289" t="s">
        <v>452</v>
      </c>
      <c r="E193" s="290">
        <f>M193</f>
        <v>1725.32</v>
      </c>
      <c r="F193" s="290">
        <f>O193</f>
        <v>0</v>
      </c>
      <c r="G193" s="299">
        <f t="shared" ref="G193:H193" si="816">E193/E191</f>
        <v>4.350178639415646E-3</v>
      </c>
      <c r="H193" s="299">
        <f t="shared" si="816"/>
        <v>0</v>
      </c>
      <c r="I193" s="307"/>
      <c r="J193" s="307"/>
      <c r="K193" s="307"/>
      <c r="L193" s="307"/>
      <c r="M193" s="298">
        <f t="shared" ref="M193:O193" si="817">M4+M12+M67+M96+M159</f>
        <v>1725.32</v>
      </c>
      <c r="N193" s="298">
        <f t="shared" si="817"/>
        <v>668465.60000000009</v>
      </c>
      <c r="O193" s="298">
        <f t="shared" si="817"/>
        <v>0</v>
      </c>
      <c r="P193" s="292"/>
      <c r="Q193" s="292"/>
      <c r="R193" s="292"/>
      <c r="S193" s="285"/>
      <c r="T193" s="285"/>
      <c r="U193" s="285"/>
      <c r="V193" s="285"/>
      <c r="W193" s="286"/>
      <c r="X193" s="285"/>
      <c r="Y193" s="300"/>
      <c r="Z193" s="301"/>
      <c r="AA193" s="301"/>
      <c r="AB193" s="302"/>
      <c r="AC193" s="302"/>
      <c r="AD193" s="302"/>
      <c r="AE193" s="300"/>
      <c r="AF193" s="301"/>
      <c r="AG193" s="301"/>
      <c r="AH193" s="302"/>
      <c r="AI193" s="302"/>
      <c r="AJ193" s="302"/>
      <c r="AK193" s="300"/>
      <c r="AL193" s="301"/>
      <c r="AM193" s="301"/>
      <c r="AN193" s="302"/>
      <c r="AO193" s="302"/>
      <c r="AP193" s="302"/>
      <c r="AQ193" s="300"/>
      <c r="AR193" s="301"/>
      <c r="AS193" s="301"/>
      <c r="AT193" s="302"/>
      <c r="AU193" s="302"/>
      <c r="AV193" s="302"/>
      <c r="AW193" s="300"/>
      <c r="AX193" s="301"/>
      <c r="AY193" s="301"/>
      <c r="AZ193" s="302"/>
      <c r="BA193" s="302"/>
      <c r="BB193" s="302"/>
      <c r="BC193" s="59"/>
      <c r="BD193" s="59"/>
      <c r="BE193" s="59"/>
      <c r="BF193" s="59"/>
      <c r="BG193" s="59"/>
      <c r="BH193" s="59"/>
      <c r="BI193" s="59"/>
      <c r="BJ193" s="59"/>
      <c r="BK193" s="59"/>
    </row>
    <row r="194" spans="1:68" ht="15.75" customHeight="1">
      <c r="A194" s="296"/>
      <c r="B194" s="296"/>
      <c r="C194" s="308"/>
      <c r="D194" s="289" t="s">
        <v>453</v>
      </c>
      <c r="E194" s="290">
        <f>P194</f>
        <v>2029.32</v>
      </c>
      <c r="F194" s="290">
        <f>R194</f>
        <v>0</v>
      </c>
      <c r="G194" s="299">
        <f t="shared" ref="G194:H194" si="818">E194/E191</f>
        <v>5.1166766260977437E-3</v>
      </c>
      <c r="H194" s="299">
        <f t="shared" si="818"/>
        <v>0</v>
      </c>
      <c r="I194" s="307"/>
      <c r="J194" s="307"/>
      <c r="K194" s="307"/>
      <c r="L194" s="307"/>
      <c r="M194" s="307"/>
      <c r="N194" s="307"/>
      <c r="O194" s="307"/>
      <c r="P194" s="303">
        <f t="shared" ref="P194:R194" si="819">P4+P12+P67+P96+P159</f>
        <v>2029.32</v>
      </c>
      <c r="Q194" s="303">
        <f t="shared" si="819"/>
        <v>721258.90999999992</v>
      </c>
      <c r="R194" s="303">
        <f t="shared" si="819"/>
        <v>0</v>
      </c>
      <c r="S194" s="285"/>
      <c r="T194" s="285"/>
      <c r="U194" s="285"/>
      <c r="V194" s="285"/>
      <c r="W194" s="286"/>
      <c r="X194" s="285"/>
      <c r="Y194" s="285"/>
      <c r="Z194" s="309"/>
      <c r="AA194" s="309"/>
      <c r="AB194" s="310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</row>
    <row r="195" spans="1:68" ht="15.75" customHeight="1">
      <c r="A195" s="296"/>
      <c r="B195" s="296"/>
      <c r="C195" s="308"/>
      <c r="D195" s="311" t="s">
        <v>454</v>
      </c>
      <c r="E195" s="312">
        <f t="shared" ref="E195:F195" si="820">E190-E191</f>
        <v>1983044.6400000001</v>
      </c>
      <c r="F195" s="312">
        <f t="shared" si="820"/>
        <v>4405360.4400000004</v>
      </c>
      <c r="G195" s="313">
        <f t="shared" ref="G195:H195" si="821">E195/E190</f>
        <v>0.83333330811957995</v>
      </c>
      <c r="H195" s="313">
        <f t="shared" si="821"/>
        <v>0.95469999513088666</v>
      </c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6"/>
      <c r="X195" s="285"/>
      <c r="Y195" s="285"/>
      <c r="Z195" s="514"/>
      <c r="AA195" s="494"/>
      <c r="AB195" s="310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</row>
    <row r="196" spans="1:68" ht="15.75" customHeight="1">
      <c r="A196" s="296"/>
      <c r="B196" s="296"/>
      <c r="C196" s="308"/>
      <c r="D196" s="311" t="s">
        <v>455</v>
      </c>
      <c r="E196" s="314">
        <f>E191-I192</f>
        <v>264156.79000000004</v>
      </c>
      <c r="F196" s="314">
        <f>F191-L192</f>
        <v>209032</v>
      </c>
      <c r="G196" s="313">
        <f t="shared" ref="G196:H196" si="822">E196/E191</f>
        <v>0.66603831481383435</v>
      </c>
      <c r="H196" s="313">
        <f t="shared" si="822"/>
        <v>1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6"/>
      <c r="X196" s="285"/>
      <c r="Y196" s="285"/>
      <c r="Z196" s="315"/>
      <c r="AA196" s="309"/>
      <c r="AB196" s="310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</row>
    <row r="197" spans="1:68" ht="15.75" customHeight="1">
      <c r="A197" s="296"/>
      <c r="B197" s="296"/>
      <c r="C197" s="308"/>
      <c r="D197" s="311" t="s">
        <v>456</v>
      </c>
      <c r="E197" s="314">
        <f>I192-M193</f>
        <v>130726.88999999998</v>
      </c>
      <c r="F197" s="314">
        <f>L192-O193</f>
        <v>0</v>
      </c>
      <c r="G197" s="313">
        <f>E197/I192</f>
        <v>0.98697401878005653</v>
      </c>
      <c r="H197" s="313" t="e">
        <f>F197/L192</f>
        <v>#DIV/0!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6"/>
      <c r="X197" s="285"/>
      <c r="Y197" s="285"/>
      <c r="Z197" s="309"/>
      <c r="AA197" s="309"/>
      <c r="AB197" s="310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</row>
    <row r="198" spans="1:68" ht="15.75" customHeight="1">
      <c r="A198" s="296"/>
      <c r="B198" s="296"/>
      <c r="C198" s="308"/>
      <c r="D198" s="311" t="s">
        <v>457</v>
      </c>
      <c r="E198" s="314">
        <f>M193-P194</f>
        <v>-304</v>
      </c>
      <c r="F198" s="314">
        <f>O193-R194</f>
        <v>0</v>
      </c>
      <c r="G198" s="313">
        <f>E198/M193</f>
        <v>-0.17619919782996779</v>
      </c>
      <c r="H198" s="313" t="e">
        <f>F198/O193</f>
        <v>#DIV/0!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6"/>
      <c r="X198" s="285"/>
      <c r="Y198" s="285"/>
      <c r="Z198" s="309"/>
      <c r="AA198" s="309"/>
      <c r="AB198" s="31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</row>
    <row r="199" spans="1:68" ht="15.75" customHeight="1">
      <c r="A199" s="316"/>
      <c r="B199" s="316"/>
      <c r="C199" s="317"/>
      <c r="D199" s="318" t="s">
        <v>459</v>
      </c>
      <c r="E199" s="319">
        <f>J192-N193</f>
        <v>1797544.87</v>
      </c>
      <c r="F199" s="320"/>
      <c r="G199" s="321">
        <f>E199/J192</f>
        <v>0.72892832040571176</v>
      </c>
      <c r="H199" s="322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323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</row>
    <row r="200" spans="1:68" ht="15.75" customHeight="1">
      <c r="A200" s="316"/>
      <c r="B200" s="316"/>
      <c r="C200" s="317"/>
      <c r="D200" s="58"/>
      <c r="E200" s="59"/>
      <c r="F200" s="59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323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</row>
    <row r="201" spans="1:68" ht="15.75" customHeight="1">
      <c r="A201" s="316"/>
      <c r="B201" s="316"/>
      <c r="C201" s="317"/>
      <c r="D201" s="58"/>
      <c r="E201" s="324"/>
      <c r="F201" s="325"/>
      <c r="G201" s="326"/>
      <c r="H201" s="326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323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</row>
    <row r="202" spans="1:68" ht="15.75" customHeight="1">
      <c r="A202" s="309"/>
      <c r="B202" s="309"/>
      <c r="C202" s="327"/>
      <c r="D202" s="56"/>
      <c r="E202" s="324"/>
      <c r="F202" s="325"/>
      <c r="G202" s="326"/>
      <c r="H202" s="326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323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</row>
    <row r="203" spans="1:68" ht="15.75" customHeight="1">
      <c r="A203" s="328"/>
      <c r="B203" s="328"/>
      <c r="C203" s="329"/>
      <c r="D203" s="56"/>
      <c r="E203" s="330"/>
      <c r="F203" s="325"/>
      <c r="G203" s="326"/>
      <c r="H203" s="326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323"/>
      <c r="X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</row>
    <row r="204" spans="1:68" ht="15.75" customHeight="1">
      <c r="A204" s="328"/>
      <c r="B204" s="328"/>
      <c r="C204" s="329"/>
      <c r="D204" s="9"/>
      <c r="E204" s="330"/>
      <c r="F204" s="331"/>
      <c r="G204" s="332"/>
      <c r="H204" s="333"/>
      <c r="I204" s="334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323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</row>
    <row r="205" spans="1:68" ht="15.75" customHeight="1">
      <c r="A205" s="328"/>
      <c r="B205" s="328"/>
      <c r="C205" s="329"/>
      <c r="D205" s="9"/>
      <c r="E205" s="325"/>
      <c r="F205" s="325"/>
      <c r="G205" s="333"/>
      <c r="H205" s="333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323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21"/>
      <c r="BM205" s="21"/>
      <c r="BN205" s="21"/>
      <c r="BO205" s="21"/>
      <c r="BP205" s="21"/>
    </row>
    <row r="206" spans="1:68" ht="15.75" customHeight="1">
      <c r="A206" s="56"/>
      <c r="B206" s="56"/>
      <c r="C206" s="335"/>
      <c r="D206" s="9"/>
      <c r="E206" s="324"/>
      <c r="F206" s="325"/>
      <c r="G206" s="326"/>
      <c r="H206" s="326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323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</row>
    <row r="207" spans="1:68" ht="15.75" customHeight="1">
      <c r="A207" s="56"/>
      <c r="B207" s="56"/>
      <c r="C207" s="336"/>
      <c r="D207" s="9"/>
      <c r="E207" s="325"/>
      <c r="F207" s="325"/>
      <c r="G207" s="326"/>
      <c r="H207" s="326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323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</row>
    <row r="208" spans="1:68" ht="15.75" customHeight="1">
      <c r="A208" s="58"/>
      <c r="B208" s="58"/>
      <c r="C208" s="317"/>
      <c r="D208" s="58"/>
      <c r="E208" s="337"/>
      <c r="F208" s="331"/>
      <c r="G208" s="338"/>
      <c r="H208" s="33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323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</row>
    <row r="209" spans="1:63" ht="15.75" customHeight="1">
      <c r="A209" s="58"/>
      <c r="B209" s="58"/>
      <c r="C209" s="317"/>
      <c r="D209" s="58"/>
      <c r="E209" s="324"/>
      <c r="F209" s="325"/>
      <c r="G209" s="326"/>
      <c r="H209" s="326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323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</row>
    <row r="210" spans="1:63" ht="15.75" customHeight="1">
      <c r="A210" s="339"/>
      <c r="B210" s="339"/>
      <c r="C210" s="340"/>
      <c r="D210" s="339"/>
      <c r="E210" s="325"/>
      <c r="F210" s="325"/>
      <c r="G210" s="326"/>
      <c r="H210" s="326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323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</row>
    <row r="211" spans="1:63" ht="15.75" customHeight="1">
      <c r="A211" s="339"/>
      <c r="B211" s="339"/>
      <c r="C211" s="340"/>
      <c r="D211" s="339"/>
      <c r="E211" s="325"/>
      <c r="F211" s="325"/>
      <c r="G211" s="326"/>
      <c r="H211" s="326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323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</row>
    <row r="212" spans="1:63" ht="15.75" customHeight="1">
      <c r="A212" s="339"/>
      <c r="B212" s="339"/>
      <c r="C212" s="340"/>
      <c r="D212" s="339"/>
      <c r="E212" s="59"/>
      <c r="F212" s="59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323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</row>
    <row r="213" spans="1:63" ht="15.75" customHeight="1">
      <c r="A213" s="339"/>
      <c r="B213" s="339"/>
      <c r="C213" s="340"/>
      <c r="D213" s="339"/>
      <c r="E213" s="59"/>
      <c r="F213" s="59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323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</row>
    <row r="214" spans="1:63" ht="15.75" customHeight="1">
      <c r="A214" s="339"/>
      <c r="B214" s="339"/>
      <c r="C214" s="340"/>
      <c r="D214" s="339"/>
      <c r="E214" s="59"/>
      <c r="F214" s="59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323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</row>
    <row r="215" spans="1:63" ht="15.75" customHeight="1">
      <c r="A215" s="339"/>
      <c r="B215" s="339"/>
      <c r="C215" s="340"/>
      <c r="D215" s="339"/>
      <c r="E215" s="59"/>
      <c r="F215" s="59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323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</row>
    <row r="216" spans="1:63" ht="15.75" customHeight="1">
      <c r="A216" s="341"/>
      <c r="B216" s="341"/>
      <c r="C216" s="342"/>
      <c r="D216" s="341"/>
      <c r="E216" s="21"/>
      <c r="F216" s="21"/>
      <c r="K216" s="21"/>
      <c r="W216" s="343"/>
    </row>
    <row r="217" spans="1:63" ht="15.75" customHeight="1">
      <c r="A217" s="339"/>
      <c r="C217" s="344"/>
      <c r="E217" s="21"/>
      <c r="F217" s="21"/>
      <c r="K217" s="21"/>
      <c r="W217" s="343"/>
    </row>
    <row r="218" spans="1:63" ht="15.75" customHeight="1">
      <c r="A218" s="339"/>
      <c r="C218" s="344"/>
      <c r="E218" s="21"/>
      <c r="F218" s="21"/>
      <c r="K218" s="21"/>
      <c r="W218" s="343"/>
    </row>
    <row r="219" spans="1:63" ht="15.75" customHeight="1">
      <c r="C219" s="344"/>
      <c r="E219" s="21"/>
      <c r="F219" s="21"/>
      <c r="K219" s="21"/>
      <c r="W219" s="343"/>
    </row>
    <row r="220" spans="1:63" ht="15.75" customHeight="1">
      <c r="A220" s="339"/>
      <c r="C220" s="344"/>
      <c r="E220" s="21"/>
      <c r="F220" s="21"/>
      <c r="K220" s="21"/>
      <c r="W220" s="343"/>
    </row>
    <row r="221" spans="1:63" ht="15.75" customHeight="1">
      <c r="C221" s="344"/>
      <c r="E221" s="21"/>
      <c r="F221" s="21"/>
      <c r="K221" s="21"/>
      <c r="W221" s="343"/>
    </row>
    <row r="222" spans="1:63" ht="15.75" customHeight="1">
      <c r="C222" s="344"/>
      <c r="E222" s="21"/>
      <c r="F222" s="21"/>
      <c r="K222" s="21"/>
      <c r="W222" s="343"/>
    </row>
    <row r="223" spans="1:63" ht="15.75" customHeight="1">
      <c r="C223" s="344"/>
      <c r="E223" s="21"/>
      <c r="F223" s="21"/>
      <c r="K223" s="21"/>
      <c r="W223" s="343"/>
    </row>
    <row r="224" spans="1:63" ht="15.75" customHeight="1">
      <c r="C224" s="344"/>
      <c r="E224" s="21"/>
      <c r="F224" s="21"/>
      <c r="K224" s="21"/>
      <c r="W224" s="343"/>
    </row>
    <row r="225" spans="1:68" ht="15.75" customHeight="1">
      <c r="C225" s="344"/>
      <c r="E225" s="21"/>
      <c r="F225" s="21"/>
      <c r="K225" s="21"/>
      <c r="W225" s="343"/>
    </row>
    <row r="226" spans="1:68" ht="15.75" customHeight="1">
      <c r="A226" s="345" t="s">
        <v>460</v>
      </c>
      <c r="B226" s="345"/>
      <c r="C226" s="346"/>
      <c r="D226" s="345"/>
      <c r="E226" s="21"/>
      <c r="F226" s="21"/>
      <c r="K226" s="21"/>
      <c r="W226" s="343"/>
    </row>
    <row r="227" spans="1:68" ht="15.75" customHeight="1">
      <c r="A227" s="345" t="s">
        <v>461</v>
      </c>
      <c r="B227" s="345"/>
      <c r="C227" s="346"/>
      <c r="D227" s="345"/>
      <c r="E227" s="21"/>
      <c r="F227" s="21"/>
      <c r="K227" s="21"/>
      <c r="W227" s="343"/>
    </row>
    <row r="228" spans="1:68" ht="15.75" customHeight="1">
      <c r="C228" s="344"/>
      <c r="E228" s="21"/>
      <c r="F228" s="21"/>
      <c r="K228" s="21"/>
      <c r="W228" s="343"/>
    </row>
    <row r="229" spans="1:68" ht="15.75" customHeight="1">
      <c r="C229" s="344"/>
      <c r="E229" s="21"/>
      <c r="F229" s="21"/>
      <c r="K229" s="21"/>
      <c r="W229" s="343"/>
    </row>
    <row r="230" spans="1:68" ht="15.75" customHeight="1">
      <c r="C230" s="344"/>
      <c r="E230" s="21"/>
      <c r="F230" s="21"/>
      <c r="K230" s="21"/>
      <c r="W230" s="343"/>
    </row>
    <row r="231" spans="1:68" ht="15.75" customHeight="1">
      <c r="A231" s="347" t="s">
        <v>462</v>
      </c>
      <c r="B231" s="347">
        <v>8188000000</v>
      </c>
      <c r="C231" s="348">
        <v>70000</v>
      </c>
      <c r="E231" s="21"/>
      <c r="F231" s="21"/>
      <c r="K231" s="21"/>
      <c r="W231" s="343"/>
    </row>
    <row r="232" spans="1:68" ht="15.75" customHeight="1">
      <c r="A232" s="347" t="s">
        <v>463</v>
      </c>
      <c r="B232" s="347">
        <v>8188000000</v>
      </c>
      <c r="C232" s="348">
        <v>109295.41</v>
      </c>
      <c r="E232" s="21"/>
      <c r="F232" s="21"/>
      <c r="K232" s="21"/>
      <c r="W232" s="343"/>
    </row>
    <row r="233" spans="1:68" ht="15.75" customHeight="1">
      <c r="A233" s="347" t="s">
        <v>464</v>
      </c>
      <c r="B233" s="347">
        <v>113150072</v>
      </c>
      <c r="C233" s="348">
        <v>92791.6</v>
      </c>
      <c r="E233" s="21"/>
      <c r="F233" s="21"/>
      <c r="K233" s="21"/>
      <c r="W233" s="343"/>
    </row>
    <row r="234" spans="1:68" ht="15.75" customHeight="1">
      <c r="A234" s="347" t="s">
        <v>465</v>
      </c>
      <c r="B234" s="347">
        <v>8186261010</v>
      </c>
      <c r="C234" s="348">
        <v>249261.22</v>
      </c>
      <c r="E234" s="21"/>
      <c r="F234" s="21"/>
      <c r="K234" s="21"/>
      <c r="W234" s="343"/>
    </row>
    <row r="235" spans="1:68" ht="15.75" customHeight="1">
      <c r="A235" s="347" t="s">
        <v>466</v>
      </c>
      <c r="B235" s="347">
        <v>8100000000</v>
      </c>
      <c r="C235" s="348">
        <v>37013.43</v>
      </c>
      <c r="E235" s="21"/>
      <c r="F235" s="21"/>
      <c r="K235" s="21"/>
      <c r="W235" s="343"/>
    </row>
    <row r="236" spans="1:68" ht="15.75" customHeight="1">
      <c r="A236" s="347" t="s">
        <v>467</v>
      </c>
      <c r="B236" s="347">
        <v>8100000000</v>
      </c>
      <c r="C236" s="348">
        <v>83705.490000000005</v>
      </c>
      <c r="E236" s="21"/>
      <c r="F236" s="21"/>
      <c r="K236" s="21"/>
      <c r="W236" s="343"/>
    </row>
    <row r="237" spans="1:68" ht="15.75" customHeight="1">
      <c r="A237" s="347" t="s">
        <v>468</v>
      </c>
      <c r="B237" s="347">
        <v>8186261010</v>
      </c>
      <c r="C237" s="348">
        <v>572638.71999999997</v>
      </c>
      <c r="E237" s="21"/>
      <c r="F237" s="21"/>
      <c r="K237" s="21"/>
      <c r="W237" s="343"/>
    </row>
    <row r="238" spans="1:68" ht="15.75" customHeight="1">
      <c r="A238" s="347" t="s">
        <v>363</v>
      </c>
      <c r="B238" s="347">
        <v>10000000</v>
      </c>
      <c r="C238" s="348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3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3"/>
    </row>
    <row r="240" spans="1:68" ht="15.75" customHeight="1">
      <c r="A240" s="347" t="s">
        <v>469</v>
      </c>
      <c r="B240" s="347">
        <v>8100000000</v>
      </c>
      <c r="C240" s="348">
        <v>300000</v>
      </c>
      <c r="E240" s="21"/>
      <c r="F240" s="21"/>
      <c r="K240" s="21"/>
      <c r="W240" s="343"/>
    </row>
    <row r="241" spans="1:23" ht="15.75" customHeight="1">
      <c r="A241" s="347" t="s">
        <v>470</v>
      </c>
      <c r="B241" s="347">
        <v>8100000000</v>
      </c>
      <c r="C241" s="348">
        <v>105000</v>
      </c>
      <c r="E241" s="21"/>
      <c r="F241" s="21"/>
      <c r="K241" s="21"/>
      <c r="W241" s="343"/>
    </row>
    <row r="242" spans="1:23" ht="15.75" customHeight="1">
      <c r="A242" s="347" t="s">
        <v>471</v>
      </c>
      <c r="B242" s="347">
        <v>8100000000</v>
      </c>
      <c r="C242" s="348">
        <v>155726</v>
      </c>
      <c r="E242" s="21"/>
      <c r="F242" s="21"/>
      <c r="K242" s="21"/>
      <c r="W242" s="343"/>
    </row>
    <row r="243" spans="1:23" ht="15.75" customHeight="1">
      <c r="A243" s="347" t="s">
        <v>470</v>
      </c>
      <c r="B243" s="347">
        <v>8100000000</v>
      </c>
      <c r="C243" s="348">
        <v>50000</v>
      </c>
      <c r="E243" s="21"/>
      <c r="F243" s="21"/>
      <c r="K243" s="21"/>
      <c r="W243" s="343"/>
    </row>
    <row r="244" spans="1:23" ht="15.75" customHeight="1">
      <c r="C244" s="344"/>
      <c r="E244" s="21"/>
      <c r="F244" s="21"/>
      <c r="K244" s="21"/>
      <c r="W244" s="343"/>
    </row>
    <row r="245" spans="1:23" ht="15.75" customHeight="1">
      <c r="C245" s="344"/>
      <c r="E245" s="21"/>
      <c r="F245" s="21"/>
      <c r="K245" s="21"/>
      <c r="W245" s="343"/>
    </row>
    <row r="246" spans="1:23" ht="15.75" customHeight="1">
      <c r="C246" s="344"/>
      <c r="E246" s="21"/>
      <c r="F246" s="21"/>
      <c r="K246" s="21"/>
      <c r="W246" s="343"/>
    </row>
    <row r="247" spans="1:23" ht="15.75" customHeight="1">
      <c r="C247" s="344"/>
      <c r="E247" s="21"/>
      <c r="F247" s="21"/>
      <c r="K247" s="21"/>
      <c r="W247" s="343"/>
    </row>
    <row r="248" spans="1:23" ht="15.75" customHeight="1">
      <c r="C248" s="344"/>
      <c r="E248" s="21"/>
      <c r="F248" s="21"/>
      <c r="K248" s="21"/>
      <c r="W248" s="343"/>
    </row>
    <row r="249" spans="1:23" ht="15.75" customHeight="1">
      <c r="C249" s="344"/>
      <c r="E249" s="21"/>
      <c r="F249" s="21"/>
      <c r="K249" s="21"/>
      <c r="W249" s="343"/>
    </row>
    <row r="250" spans="1:23" ht="15.75" customHeight="1">
      <c r="C250" s="344"/>
      <c r="E250" s="21"/>
      <c r="F250" s="21"/>
      <c r="K250" s="21"/>
      <c r="W250" s="343"/>
    </row>
    <row r="251" spans="1:23" ht="15.75" customHeight="1">
      <c r="C251" s="344"/>
      <c r="E251" s="21"/>
      <c r="F251" s="21"/>
      <c r="K251" s="21"/>
      <c r="W251" s="343"/>
    </row>
    <row r="252" spans="1:23" ht="15.75" customHeight="1">
      <c r="C252" s="344"/>
      <c r="E252" s="21"/>
      <c r="F252" s="21"/>
      <c r="K252" s="21"/>
      <c r="W252" s="343"/>
    </row>
    <row r="253" spans="1:23" ht="15.75" customHeight="1">
      <c r="C253" s="344"/>
      <c r="E253" s="21"/>
      <c r="F253" s="21"/>
      <c r="K253" s="21"/>
      <c r="W253" s="343"/>
    </row>
    <row r="254" spans="1:23" ht="15.75" customHeight="1">
      <c r="C254" s="344"/>
      <c r="E254" s="21"/>
      <c r="F254" s="21"/>
      <c r="K254" s="21"/>
      <c r="W254" s="343"/>
    </row>
    <row r="255" spans="1:23" ht="15.75" customHeight="1">
      <c r="C255" s="344"/>
      <c r="E255" s="21"/>
      <c r="F255" s="21"/>
      <c r="K255" s="21"/>
      <c r="W255" s="343"/>
    </row>
    <row r="256" spans="1:23" ht="15.75" customHeight="1">
      <c r="C256" s="344"/>
      <c r="E256" s="21"/>
      <c r="F256" s="21"/>
      <c r="K256" s="21"/>
      <c r="W256" s="343"/>
    </row>
    <row r="257" spans="3:23" ht="15.75" customHeight="1">
      <c r="C257" s="344"/>
      <c r="E257" s="21"/>
      <c r="F257" s="21"/>
      <c r="K257" s="21"/>
      <c r="W257" s="343"/>
    </row>
    <row r="258" spans="3:23" ht="15.75" customHeight="1">
      <c r="C258" s="344"/>
      <c r="E258" s="21"/>
      <c r="F258" s="21"/>
      <c r="K258" s="21"/>
      <c r="W258" s="343"/>
    </row>
    <row r="259" spans="3:23" ht="15.75" customHeight="1">
      <c r="C259" s="344"/>
      <c r="E259" s="21"/>
      <c r="F259" s="21"/>
      <c r="K259" s="21"/>
      <c r="W259" s="343"/>
    </row>
    <row r="260" spans="3:23" ht="15.75" customHeight="1">
      <c r="C260" s="344"/>
      <c r="E260" s="21"/>
      <c r="F260" s="21"/>
      <c r="K260" s="21"/>
      <c r="W260" s="343"/>
    </row>
    <row r="261" spans="3:23" ht="15.75" customHeight="1">
      <c r="C261" s="344"/>
      <c r="E261" s="21"/>
      <c r="F261" s="21"/>
      <c r="K261" s="21"/>
      <c r="W261" s="343"/>
    </row>
    <row r="262" spans="3:23" ht="15.75" customHeight="1">
      <c r="C262" s="344"/>
      <c r="E262" s="21"/>
      <c r="F262" s="21"/>
      <c r="K262" s="21"/>
      <c r="W262" s="343"/>
    </row>
    <row r="263" spans="3:23" ht="15.75" customHeight="1">
      <c r="C263" s="344"/>
      <c r="E263" s="21"/>
      <c r="F263" s="21"/>
      <c r="K263" s="21"/>
      <c r="W263" s="343"/>
    </row>
    <row r="264" spans="3:23" ht="15.75" customHeight="1">
      <c r="C264" s="344"/>
      <c r="E264" s="21"/>
      <c r="F264" s="21"/>
      <c r="K264" s="21"/>
      <c r="W264" s="343"/>
    </row>
    <row r="265" spans="3:23" ht="15.75" customHeight="1">
      <c r="C265" s="344"/>
      <c r="E265" s="21"/>
      <c r="F265" s="21"/>
      <c r="K265" s="21"/>
      <c r="W265" s="343"/>
    </row>
    <row r="266" spans="3:23" ht="15.75" customHeight="1">
      <c r="C266" s="344"/>
      <c r="E266" s="21"/>
      <c r="F266" s="21"/>
      <c r="K266" s="21"/>
      <c r="W266" s="343"/>
    </row>
    <row r="267" spans="3:23" ht="15.75" customHeight="1">
      <c r="C267" s="344"/>
      <c r="E267" s="21"/>
      <c r="F267" s="21"/>
      <c r="K267" s="21"/>
      <c r="W267" s="343"/>
    </row>
    <row r="268" spans="3:23" ht="15.75" customHeight="1">
      <c r="C268" s="344"/>
      <c r="E268" s="21"/>
      <c r="F268" s="21"/>
      <c r="K268" s="21"/>
      <c r="W268" s="343"/>
    </row>
    <row r="269" spans="3:23" ht="15.75" customHeight="1">
      <c r="C269" s="344"/>
      <c r="E269" s="21"/>
      <c r="F269" s="21"/>
      <c r="K269" s="21"/>
      <c r="W269" s="343"/>
    </row>
    <row r="270" spans="3:23" ht="15.75" customHeight="1">
      <c r="C270" s="344"/>
      <c r="E270" s="21"/>
      <c r="F270" s="21"/>
      <c r="K270" s="21"/>
      <c r="W270" s="343"/>
    </row>
    <row r="271" spans="3:23" ht="15.75" customHeight="1">
      <c r="C271" s="344"/>
      <c r="E271" s="21"/>
      <c r="F271" s="21"/>
      <c r="K271" s="21"/>
      <c r="W271" s="343"/>
    </row>
    <row r="272" spans="3:23" ht="15.75" customHeight="1">
      <c r="C272" s="344"/>
      <c r="E272" s="21"/>
      <c r="F272" s="21"/>
      <c r="K272" s="21"/>
      <c r="W272" s="343"/>
    </row>
    <row r="273" spans="3:23" ht="15.75" customHeight="1">
      <c r="C273" s="344"/>
      <c r="E273" s="21"/>
      <c r="F273" s="21"/>
      <c r="K273" s="21"/>
      <c r="W273" s="343"/>
    </row>
    <row r="274" spans="3:23" ht="15.75" customHeight="1">
      <c r="C274" s="344"/>
      <c r="E274" s="21"/>
      <c r="F274" s="21"/>
      <c r="K274" s="21"/>
      <c r="W274" s="343"/>
    </row>
    <row r="275" spans="3:23" ht="15.75" customHeight="1">
      <c r="C275" s="344"/>
      <c r="E275" s="21"/>
      <c r="F275" s="21"/>
      <c r="K275" s="21"/>
      <c r="W275" s="343"/>
    </row>
    <row r="276" spans="3:23" ht="15.75" customHeight="1">
      <c r="C276" s="344"/>
      <c r="E276" s="21"/>
      <c r="F276" s="21"/>
      <c r="K276" s="21"/>
      <c r="W276" s="343"/>
    </row>
    <row r="277" spans="3:23" ht="15.75" customHeight="1">
      <c r="C277" s="344"/>
      <c r="E277" s="21"/>
      <c r="F277" s="21"/>
      <c r="K277" s="21"/>
      <c r="W277" s="343"/>
    </row>
    <row r="278" spans="3:23" ht="15.75" customHeight="1">
      <c r="C278" s="344"/>
      <c r="E278" s="21"/>
      <c r="F278" s="21"/>
      <c r="K278" s="21"/>
      <c r="W278" s="343"/>
    </row>
    <row r="279" spans="3:23" ht="15.75" customHeight="1">
      <c r="C279" s="344"/>
      <c r="E279" s="21"/>
      <c r="F279" s="21"/>
      <c r="K279" s="21"/>
      <c r="W279" s="343"/>
    </row>
    <row r="280" spans="3:23" ht="15.75" customHeight="1">
      <c r="C280" s="344"/>
      <c r="E280" s="21"/>
      <c r="F280" s="21"/>
      <c r="K280" s="21"/>
      <c r="W280" s="343"/>
    </row>
    <row r="281" spans="3:23" ht="15.75" customHeight="1">
      <c r="C281" s="344"/>
      <c r="E281" s="21"/>
      <c r="F281" s="21"/>
      <c r="K281" s="21"/>
      <c r="W281" s="343"/>
    </row>
    <row r="282" spans="3:23" ht="15.75" customHeight="1">
      <c r="C282" s="344"/>
      <c r="E282" s="21"/>
      <c r="F282" s="21"/>
      <c r="K282" s="21"/>
      <c r="W282" s="343"/>
    </row>
    <row r="283" spans="3:23" ht="15.75" customHeight="1">
      <c r="C283" s="344"/>
      <c r="E283" s="21"/>
      <c r="F283" s="21"/>
      <c r="K283" s="21"/>
      <c r="W283" s="343"/>
    </row>
    <row r="284" spans="3:23" ht="15.75" customHeight="1">
      <c r="C284" s="344"/>
      <c r="E284" s="21"/>
      <c r="F284" s="21"/>
      <c r="K284" s="21"/>
      <c r="W284" s="343"/>
    </row>
    <row r="285" spans="3:23" ht="15.75" customHeight="1">
      <c r="C285" s="344"/>
      <c r="E285" s="21"/>
      <c r="F285" s="21"/>
      <c r="K285" s="21"/>
      <c r="W285" s="343"/>
    </row>
    <row r="286" spans="3:23" ht="15.75" customHeight="1">
      <c r="C286" s="344"/>
      <c r="E286" s="21"/>
      <c r="F286" s="21"/>
      <c r="K286" s="21"/>
      <c r="W286" s="343"/>
    </row>
    <row r="287" spans="3:23" ht="15.75" customHeight="1">
      <c r="C287" s="344"/>
      <c r="E287" s="21"/>
      <c r="F287" s="21"/>
      <c r="K287" s="21"/>
      <c r="W287" s="343"/>
    </row>
    <row r="288" spans="3:23" ht="15.75" customHeight="1">
      <c r="C288" s="344"/>
      <c r="E288" s="21"/>
      <c r="F288" s="21"/>
      <c r="K288" s="21"/>
      <c r="W288" s="343"/>
    </row>
    <row r="289" spans="3:23" ht="15.75" customHeight="1">
      <c r="C289" s="344"/>
      <c r="E289" s="21"/>
      <c r="F289" s="21"/>
      <c r="K289" s="21"/>
      <c r="W289" s="343"/>
    </row>
    <row r="290" spans="3:23" ht="15.75" customHeight="1">
      <c r="C290" s="344"/>
      <c r="E290" s="21"/>
      <c r="F290" s="21"/>
      <c r="K290" s="21"/>
      <c r="W290" s="343"/>
    </row>
    <row r="291" spans="3:23" ht="15.75" customHeight="1">
      <c r="C291" s="344"/>
      <c r="E291" s="21"/>
      <c r="F291" s="21"/>
      <c r="K291" s="21"/>
      <c r="W291" s="343"/>
    </row>
    <row r="292" spans="3:23" ht="15.75" customHeight="1">
      <c r="C292" s="344"/>
      <c r="E292" s="21"/>
      <c r="F292" s="21"/>
      <c r="K292" s="21"/>
      <c r="W292" s="343"/>
    </row>
    <row r="293" spans="3:23" ht="15.75" customHeight="1">
      <c r="C293" s="344"/>
      <c r="E293" s="21"/>
      <c r="F293" s="21"/>
      <c r="K293" s="21"/>
      <c r="W293" s="343"/>
    </row>
    <row r="294" spans="3:23" ht="15.75" customHeight="1">
      <c r="C294" s="344"/>
      <c r="E294" s="21"/>
      <c r="F294" s="21"/>
      <c r="K294" s="21"/>
      <c r="W294" s="343"/>
    </row>
    <row r="295" spans="3:23" ht="15.75" customHeight="1">
      <c r="C295" s="344"/>
      <c r="E295" s="21"/>
      <c r="F295" s="21"/>
      <c r="K295" s="21"/>
      <c r="W295" s="343"/>
    </row>
    <row r="296" spans="3:23" ht="15.75" customHeight="1">
      <c r="C296" s="344"/>
      <c r="E296" s="21"/>
      <c r="F296" s="21"/>
      <c r="K296" s="21"/>
      <c r="W296" s="343"/>
    </row>
    <row r="297" spans="3:23" ht="15.75" customHeight="1">
      <c r="C297" s="344"/>
      <c r="E297" s="21"/>
      <c r="F297" s="21"/>
      <c r="K297" s="21"/>
      <c r="W297" s="343"/>
    </row>
    <row r="298" spans="3:23" ht="15.75" customHeight="1">
      <c r="C298" s="344"/>
      <c r="E298" s="21"/>
      <c r="F298" s="21"/>
      <c r="K298" s="21"/>
      <c r="W298" s="343"/>
    </row>
    <row r="299" spans="3:23" ht="15.75" customHeight="1">
      <c r="C299" s="344"/>
      <c r="E299" s="21"/>
      <c r="F299" s="21"/>
      <c r="K299" s="21"/>
      <c r="W299" s="343"/>
    </row>
    <row r="300" spans="3:23" ht="15.75" customHeight="1">
      <c r="C300" s="344"/>
      <c r="E300" s="21"/>
      <c r="F300" s="21"/>
      <c r="K300" s="21"/>
      <c r="W300" s="343"/>
    </row>
    <row r="301" spans="3:23" ht="15.75" customHeight="1">
      <c r="C301" s="344"/>
      <c r="E301" s="21"/>
      <c r="F301" s="21"/>
      <c r="K301" s="21"/>
      <c r="W301" s="343"/>
    </row>
    <row r="302" spans="3:23" ht="15.75" customHeight="1">
      <c r="C302" s="344"/>
      <c r="E302" s="21"/>
      <c r="F302" s="21"/>
      <c r="K302" s="21"/>
      <c r="W302" s="343"/>
    </row>
    <row r="303" spans="3:23" ht="15.75" customHeight="1">
      <c r="C303" s="344"/>
      <c r="E303" s="21"/>
      <c r="F303" s="21"/>
      <c r="K303" s="21"/>
      <c r="W303" s="343"/>
    </row>
    <row r="304" spans="3:23" ht="15.75" customHeight="1">
      <c r="C304" s="344"/>
      <c r="E304" s="21"/>
      <c r="F304" s="21"/>
      <c r="K304" s="21"/>
      <c r="W304" s="343"/>
    </row>
    <row r="305" spans="3:23" ht="15.75" customHeight="1">
      <c r="C305" s="344"/>
      <c r="E305" s="21"/>
      <c r="F305" s="21"/>
      <c r="K305" s="21"/>
      <c r="W305" s="343"/>
    </row>
    <row r="306" spans="3:23" ht="15.75" customHeight="1">
      <c r="C306" s="344"/>
      <c r="E306" s="21"/>
      <c r="F306" s="21"/>
      <c r="K306" s="21"/>
      <c r="W306" s="343"/>
    </row>
    <row r="307" spans="3:23" ht="15.75" customHeight="1">
      <c r="C307" s="344"/>
      <c r="E307" s="21"/>
      <c r="F307" s="21"/>
      <c r="K307" s="21"/>
      <c r="W307" s="343"/>
    </row>
    <row r="308" spans="3:23" ht="15.75" customHeight="1">
      <c r="C308" s="344"/>
      <c r="E308" s="21"/>
      <c r="F308" s="21"/>
      <c r="K308" s="21"/>
      <c r="W308" s="343"/>
    </row>
    <row r="309" spans="3:23" ht="15.75" customHeight="1">
      <c r="C309" s="344"/>
      <c r="E309" s="21"/>
      <c r="F309" s="21"/>
      <c r="K309" s="21"/>
      <c r="W309" s="343"/>
    </row>
    <row r="310" spans="3:23" ht="15.75" customHeight="1">
      <c r="C310" s="344"/>
      <c r="E310" s="21"/>
      <c r="F310" s="21"/>
      <c r="K310" s="21"/>
      <c r="W310" s="343"/>
    </row>
    <row r="311" spans="3:23" ht="15.75" customHeight="1">
      <c r="C311" s="344"/>
      <c r="E311" s="21"/>
      <c r="F311" s="21"/>
      <c r="K311" s="21"/>
      <c r="W311" s="343"/>
    </row>
    <row r="312" spans="3:23" ht="15.75" customHeight="1">
      <c r="C312" s="344"/>
      <c r="E312" s="21"/>
      <c r="F312" s="21"/>
      <c r="K312" s="21"/>
      <c r="W312" s="343"/>
    </row>
    <row r="313" spans="3:23" ht="15.75" customHeight="1">
      <c r="C313" s="344"/>
      <c r="E313" s="21"/>
      <c r="F313" s="21"/>
      <c r="K313" s="21"/>
      <c r="W313" s="343"/>
    </row>
    <row r="314" spans="3:23" ht="15.75" customHeight="1">
      <c r="C314" s="344"/>
      <c r="E314" s="21"/>
      <c r="F314" s="21"/>
      <c r="K314" s="21"/>
      <c r="W314" s="343"/>
    </row>
    <row r="315" spans="3:23" ht="15.75" customHeight="1">
      <c r="C315" s="344"/>
      <c r="E315" s="21"/>
      <c r="F315" s="21"/>
      <c r="K315" s="21"/>
      <c r="W315" s="343"/>
    </row>
    <row r="316" spans="3:23" ht="15.75" customHeight="1">
      <c r="C316" s="344"/>
      <c r="E316" s="21"/>
      <c r="F316" s="21"/>
      <c r="K316" s="21"/>
      <c r="W316" s="343"/>
    </row>
    <row r="317" spans="3:23" ht="15.75" customHeight="1">
      <c r="C317" s="344"/>
      <c r="E317" s="21"/>
      <c r="F317" s="21"/>
      <c r="K317" s="21"/>
      <c r="W317" s="343"/>
    </row>
    <row r="318" spans="3:23" ht="15.75" customHeight="1">
      <c r="C318" s="344"/>
      <c r="E318" s="21"/>
      <c r="F318" s="21"/>
      <c r="K318" s="21"/>
      <c r="W318" s="343"/>
    </row>
    <row r="319" spans="3:23" ht="15.75" customHeight="1">
      <c r="C319" s="344"/>
      <c r="E319" s="21"/>
      <c r="F319" s="21"/>
      <c r="K319" s="21"/>
      <c r="W319" s="343"/>
    </row>
    <row r="320" spans="3:23" ht="15.75" customHeight="1">
      <c r="C320" s="344"/>
      <c r="E320" s="21"/>
      <c r="F320" s="21"/>
      <c r="K320" s="21"/>
      <c r="W320" s="343"/>
    </row>
    <row r="321" spans="3:23" ht="15.75" customHeight="1">
      <c r="C321" s="344"/>
      <c r="E321" s="21"/>
      <c r="F321" s="21"/>
      <c r="K321" s="21"/>
      <c r="W321" s="343"/>
    </row>
    <row r="322" spans="3:23" ht="15.75" customHeight="1">
      <c r="C322" s="344"/>
      <c r="E322" s="21"/>
      <c r="F322" s="21"/>
      <c r="K322" s="21"/>
      <c r="W322" s="343"/>
    </row>
    <row r="323" spans="3:23" ht="15.75" customHeight="1">
      <c r="C323" s="344"/>
      <c r="E323" s="21"/>
      <c r="F323" s="21"/>
      <c r="K323" s="21"/>
      <c r="W323" s="343"/>
    </row>
    <row r="324" spans="3:23" ht="15.75" customHeight="1">
      <c r="C324" s="344"/>
      <c r="E324" s="21"/>
      <c r="F324" s="21"/>
      <c r="K324" s="21"/>
      <c r="W324" s="343"/>
    </row>
    <row r="325" spans="3:23" ht="15.75" customHeight="1">
      <c r="C325" s="344"/>
      <c r="E325" s="21"/>
      <c r="F325" s="21"/>
      <c r="K325" s="21"/>
      <c r="W325" s="343"/>
    </row>
    <row r="326" spans="3:23" ht="15.75" customHeight="1">
      <c r="C326" s="344"/>
      <c r="E326" s="21"/>
      <c r="F326" s="21"/>
      <c r="K326" s="21"/>
      <c r="W326" s="343"/>
    </row>
    <row r="327" spans="3:23" ht="15.75" customHeight="1">
      <c r="C327" s="344"/>
      <c r="E327" s="21"/>
      <c r="F327" s="21"/>
      <c r="K327" s="21"/>
      <c r="W327" s="343"/>
    </row>
    <row r="328" spans="3:23" ht="15.75" customHeight="1">
      <c r="C328" s="344"/>
      <c r="E328" s="21"/>
      <c r="F328" s="21"/>
      <c r="K328" s="21"/>
      <c r="W328" s="343"/>
    </row>
    <row r="329" spans="3:23" ht="15.75" customHeight="1">
      <c r="C329" s="344"/>
      <c r="E329" s="21"/>
      <c r="F329" s="21"/>
      <c r="K329" s="21"/>
      <c r="W329" s="343"/>
    </row>
    <row r="330" spans="3:23" ht="15.75" customHeight="1">
      <c r="C330" s="344"/>
      <c r="E330" s="21"/>
      <c r="F330" s="21"/>
      <c r="K330" s="21"/>
      <c r="W330" s="343"/>
    </row>
    <row r="331" spans="3:23" ht="15.75" customHeight="1">
      <c r="C331" s="344"/>
      <c r="E331" s="21"/>
      <c r="F331" s="21"/>
      <c r="K331" s="21"/>
      <c r="W331" s="343"/>
    </row>
    <row r="332" spans="3:23" ht="15.75" customHeight="1">
      <c r="C332" s="344"/>
      <c r="E332" s="21"/>
      <c r="F332" s="21"/>
      <c r="K332" s="21"/>
      <c r="W332" s="343"/>
    </row>
    <row r="333" spans="3:23" ht="15.75" customHeight="1">
      <c r="C333" s="344"/>
      <c r="E333" s="21"/>
      <c r="F333" s="21"/>
      <c r="K333" s="21"/>
      <c r="W333" s="343"/>
    </row>
    <row r="334" spans="3:23" ht="15.75" customHeight="1">
      <c r="C334" s="344"/>
      <c r="E334" s="21"/>
      <c r="F334" s="21"/>
      <c r="K334" s="21"/>
      <c r="W334" s="343"/>
    </row>
    <row r="335" spans="3:23" ht="15.75" customHeight="1">
      <c r="C335" s="344"/>
      <c r="E335" s="21"/>
      <c r="F335" s="21"/>
      <c r="K335" s="21"/>
      <c r="W335" s="343"/>
    </row>
    <row r="336" spans="3:23" ht="15.75" customHeight="1">
      <c r="C336" s="344"/>
      <c r="E336" s="21"/>
      <c r="F336" s="21"/>
      <c r="K336" s="21"/>
      <c r="W336" s="343"/>
    </row>
    <row r="337" spans="3:23" ht="15.75" customHeight="1">
      <c r="C337" s="344"/>
      <c r="E337" s="21"/>
      <c r="F337" s="21"/>
      <c r="K337" s="21"/>
      <c r="W337" s="343"/>
    </row>
    <row r="338" spans="3:23" ht="15.75" customHeight="1">
      <c r="C338" s="344"/>
      <c r="E338" s="21"/>
      <c r="F338" s="21"/>
      <c r="K338" s="21"/>
      <c r="W338" s="343"/>
    </row>
    <row r="339" spans="3:23" ht="15.75" customHeight="1">
      <c r="C339" s="344"/>
      <c r="E339" s="21"/>
      <c r="F339" s="21"/>
      <c r="K339" s="21"/>
      <c r="W339" s="343"/>
    </row>
    <row r="340" spans="3:23" ht="15.75" customHeight="1">
      <c r="C340" s="344"/>
      <c r="E340" s="21"/>
      <c r="F340" s="21"/>
      <c r="K340" s="21"/>
      <c r="W340" s="343"/>
    </row>
    <row r="341" spans="3:23" ht="15.75" customHeight="1">
      <c r="C341" s="344"/>
      <c r="E341" s="21"/>
      <c r="F341" s="21"/>
      <c r="K341" s="21"/>
      <c r="W341" s="343"/>
    </row>
    <row r="342" spans="3:23" ht="15.75" customHeight="1">
      <c r="C342" s="344"/>
      <c r="E342" s="21"/>
      <c r="F342" s="21"/>
      <c r="K342" s="21"/>
      <c r="W342" s="343"/>
    </row>
    <row r="343" spans="3:23" ht="15.75" customHeight="1">
      <c r="C343" s="344"/>
      <c r="E343" s="21"/>
      <c r="F343" s="21"/>
      <c r="K343" s="21"/>
      <c r="W343" s="343"/>
    </row>
    <row r="344" spans="3:23" ht="15.75" customHeight="1">
      <c r="C344" s="344"/>
      <c r="E344" s="21"/>
      <c r="F344" s="21"/>
      <c r="K344" s="21"/>
      <c r="W344" s="343"/>
    </row>
    <row r="345" spans="3:23" ht="15.75" customHeight="1">
      <c r="C345" s="344"/>
      <c r="E345" s="21"/>
      <c r="F345" s="21"/>
      <c r="K345" s="21"/>
      <c r="W345" s="343"/>
    </row>
    <row r="346" spans="3:23" ht="15.75" customHeight="1">
      <c r="C346" s="344"/>
      <c r="E346" s="21"/>
      <c r="F346" s="21"/>
      <c r="K346" s="21"/>
      <c r="W346" s="343"/>
    </row>
    <row r="347" spans="3:23" ht="15.75" customHeight="1">
      <c r="C347" s="344"/>
      <c r="E347" s="21"/>
      <c r="F347" s="21"/>
      <c r="K347" s="21"/>
      <c r="W347" s="343"/>
    </row>
    <row r="348" spans="3:23" ht="15.75" customHeight="1">
      <c r="C348" s="344"/>
      <c r="E348" s="21"/>
      <c r="F348" s="21"/>
      <c r="K348" s="21"/>
      <c r="W348" s="343"/>
    </row>
    <row r="349" spans="3:23" ht="15.75" customHeight="1">
      <c r="C349" s="344"/>
      <c r="E349" s="21"/>
      <c r="F349" s="21"/>
      <c r="K349" s="21"/>
      <c r="W349" s="343"/>
    </row>
    <row r="350" spans="3:23" ht="15.75" customHeight="1">
      <c r="C350" s="344"/>
      <c r="E350" s="21"/>
      <c r="F350" s="21"/>
      <c r="K350" s="21"/>
      <c r="W350" s="343"/>
    </row>
    <row r="351" spans="3:23" ht="15.75" customHeight="1">
      <c r="C351" s="344"/>
      <c r="E351" s="21"/>
      <c r="F351" s="21"/>
      <c r="K351" s="21"/>
      <c r="W351" s="343"/>
    </row>
    <row r="352" spans="3:23" ht="15.75" customHeight="1">
      <c r="C352" s="344"/>
      <c r="E352" s="21"/>
      <c r="F352" s="21"/>
      <c r="K352" s="21"/>
      <c r="W352" s="343"/>
    </row>
    <row r="353" spans="3:23" ht="15.75" customHeight="1">
      <c r="C353" s="344"/>
      <c r="E353" s="21"/>
      <c r="F353" s="21"/>
      <c r="K353" s="21"/>
      <c r="W353" s="343"/>
    </row>
    <row r="354" spans="3:23" ht="15.75" customHeight="1">
      <c r="C354" s="344"/>
      <c r="E354" s="21"/>
      <c r="F354" s="21"/>
      <c r="K354" s="21"/>
      <c r="W354" s="343"/>
    </row>
    <row r="355" spans="3:23" ht="15.75" customHeight="1">
      <c r="C355" s="344"/>
      <c r="E355" s="21"/>
      <c r="F355" s="21"/>
      <c r="K355" s="21"/>
      <c r="W355" s="343"/>
    </row>
    <row r="356" spans="3:23" ht="15.75" customHeight="1">
      <c r="C356" s="344"/>
      <c r="E356" s="21"/>
      <c r="F356" s="21"/>
      <c r="K356" s="21"/>
      <c r="W356" s="343"/>
    </row>
    <row r="357" spans="3:23" ht="15.75" customHeight="1">
      <c r="C357" s="344"/>
      <c r="E357" s="21"/>
      <c r="F357" s="21"/>
      <c r="K357" s="21"/>
      <c r="W357" s="343"/>
    </row>
    <row r="358" spans="3:23" ht="15.75" customHeight="1">
      <c r="C358" s="344"/>
      <c r="E358" s="21"/>
      <c r="F358" s="21"/>
      <c r="K358" s="21"/>
      <c r="W358" s="343"/>
    </row>
    <row r="359" spans="3:23" ht="15.75" customHeight="1">
      <c r="C359" s="344"/>
      <c r="E359" s="21"/>
      <c r="F359" s="21"/>
      <c r="K359" s="21"/>
      <c r="W359" s="343"/>
    </row>
    <row r="360" spans="3:23" ht="15.75" customHeight="1">
      <c r="C360" s="344"/>
      <c r="E360" s="21"/>
      <c r="F360" s="21"/>
      <c r="K360" s="21"/>
      <c r="W360" s="343"/>
    </row>
    <row r="361" spans="3:23" ht="15.75" customHeight="1">
      <c r="C361" s="344"/>
      <c r="E361" s="21"/>
      <c r="F361" s="21"/>
      <c r="K361" s="21"/>
      <c r="W361" s="343"/>
    </row>
    <row r="362" spans="3:23" ht="15.75" customHeight="1">
      <c r="C362" s="344"/>
      <c r="E362" s="21"/>
      <c r="F362" s="21"/>
      <c r="K362" s="21"/>
      <c r="W362" s="343"/>
    </row>
    <row r="363" spans="3:23" ht="15.75" customHeight="1">
      <c r="C363" s="344"/>
      <c r="E363" s="21"/>
      <c r="F363" s="21"/>
      <c r="K363" s="21"/>
      <c r="W363" s="343"/>
    </row>
    <row r="364" spans="3:23" ht="15.75" customHeight="1">
      <c r="C364" s="344"/>
      <c r="E364" s="21"/>
      <c r="F364" s="21"/>
      <c r="K364" s="21"/>
      <c r="W364" s="343"/>
    </row>
    <row r="365" spans="3:23" ht="15.75" customHeight="1">
      <c r="C365" s="344"/>
      <c r="E365" s="21"/>
      <c r="F365" s="21"/>
      <c r="K365" s="21"/>
      <c r="W365" s="343"/>
    </row>
    <row r="366" spans="3:23" ht="15.75" customHeight="1">
      <c r="C366" s="344"/>
      <c r="E366" s="21"/>
      <c r="F366" s="21"/>
      <c r="K366" s="21"/>
      <c r="W366" s="343"/>
    </row>
    <row r="367" spans="3:23" ht="15.75" customHeight="1">
      <c r="C367" s="344"/>
      <c r="E367" s="21"/>
      <c r="F367" s="21"/>
      <c r="K367" s="21"/>
      <c r="W367" s="343"/>
    </row>
    <row r="368" spans="3:23" ht="15.75" customHeight="1">
      <c r="C368" s="344"/>
      <c r="E368" s="21"/>
      <c r="F368" s="21"/>
      <c r="K368" s="21"/>
      <c r="W368" s="343"/>
    </row>
    <row r="369" spans="3:23" ht="15.75" customHeight="1">
      <c r="C369" s="344"/>
      <c r="E369" s="21"/>
      <c r="F369" s="21"/>
      <c r="K369" s="21"/>
      <c r="W369" s="343"/>
    </row>
    <row r="370" spans="3:23" ht="15.75" customHeight="1">
      <c r="C370" s="344"/>
      <c r="E370" s="21"/>
      <c r="F370" s="21"/>
      <c r="K370" s="21"/>
      <c r="W370" s="343"/>
    </row>
    <row r="371" spans="3:23" ht="15.75" customHeight="1">
      <c r="C371" s="344"/>
      <c r="E371" s="21"/>
      <c r="F371" s="21"/>
      <c r="K371" s="21"/>
      <c r="W371" s="343"/>
    </row>
    <row r="372" spans="3:23" ht="15.75" customHeight="1">
      <c r="C372" s="344"/>
      <c r="E372" s="21"/>
      <c r="F372" s="21"/>
      <c r="K372" s="21"/>
      <c r="W372" s="343"/>
    </row>
    <row r="373" spans="3:23" ht="15.75" customHeight="1">
      <c r="C373" s="344"/>
      <c r="E373" s="21"/>
      <c r="F373" s="21"/>
      <c r="K373" s="21"/>
      <c r="W373" s="343"/>
    </row>
    <row r="374" spans="3:23" ht="15.75" customHeight="1">
      <c r="C374" s="344"/>
      <c r="E374" s="21"/>
      <c r="F374" s="21"/>
      <c r="K374" s="21"/>
      <c r="W374" s="343"/>
    </row>
    <row r="375" spans="3:23" ht="15.75" customHeight="1">
      <c r="C375" s="344"/>
      <c r="E375" s="21"/>
      <c r="F375" s="21"/>
      <c r="K375" s="21"/>
      <c r="W375" s="343"/>
    </row>
    <row r="376" spans="3:23" ht="15.75" customHeight="1">
      <c r="C376" s="344"/>
      <c r="E376" s="21"/>
      <c r="F376" s="21"/>
      <c r="K376" s="21"/>
      <c r="W376" s="343"/>
    </row>
    <row r="377" spans="3:23" ht="15.75" customHeight="1">
      <c r="C377" s="344"/>
      <c r="E377" s="21"/>
      <c r="F377" s="21"/>
      <c r="K377" s="21"/>
      <c r="W377" s="343"/>
    </row>
    <row r="378" spans="3:23" ht="15.75" customHeight="1">
      <c r="C378" s="344"/>
      <c r="E378" s="21"/>
      <c r="F378" s="21"/>
      <c r="K378" s="21"/>
      <c r="W378" s="343"/>
    </row>
    <row r="379" spans="3:23" ht="15.75" customHeight="1">
      <c r="C379" s="344"/>
      <c r="E379" s="21"/>
      <c r="F379" s="21"/>
      <c r="K379" s="21"/>
      <c r="W379" s="343"/>
    </row>
    <row r="380" spans="3:23" ht="15.75" customHeight="1">
      <c r="C380" s="344"/>
      <c r="E380" s="21"/>
      <c r="F380" s="21"/>
      <c r="K380" s="21"/>
      <c r="W380" s="343"/>
    </row>
    <row r="381" spans="3:23" ht="15.75" customHeight="1">
      <c r="C381" s="344"/>
      <c r="E381" s="21"/>
      <c r="F381" s="21"/>
      <c r="K381" s="21"/>
      <c r="W381" s="343"/>
    </row>
    <row r="382" spans="3:23" ht="15.75" customHeight="1">
      <c r="C382" s="344"/>
      <c r="E382" s="21"/>
      <c r="F382" s="21"/>
      <c r="K382" s="21"/>
      <c r="W382" s="343"/>
    </row>
    <row r="383" spans="3:23" ht="15.75" customHeight="1">
      <c r="C383" s="344"/>
      <c r="E383" s="21"/>
      <c r="F383" s="21"/>
      <c r="K383" s="21"/>
      <c r="W383" s="343"/>
    </row>
    <row r="384" spans="3:23" ht="15.75" customHeight="1">
      <c r="C384" s="344"/>
      <c r="E384" s="21"/>
      <c r="F384" s="21"/>
      <c r="K384" s="21"/>
      <c r="W384" s="343"/>
    </row>
    <row r="385" spans="3:23" ht="15.75" customHeight="1">
      <c r="C385" s="344"/>
      <c r="E385" s="21"/>
      <c r="F385" s="21"/>
      <c r="K385" s="21"/>
      <c r="W385" s="343"/>
    </row>
    <row r="386" spans="3:23" ht="15.75" customHeight="1">
      <c r="C386" s="344"/>
      <c r="E386" s="21"/>
      <c r="F386" s="21"/>
      <c r="K386" s="21"/>
      <c r="W386" s="343"/>
    </row>
    <row r="387" spans="3:23" ht="15.75" customHeight="1">
      <c r="C387" s="344"/>
      <c r="E387" s="21"/>
      <c r="F387" s="21"/>
      <c r="K387" s="21"/>
      <c r="W387" s="343"/>
    </row>
    <row r="388" spans="3:23" ht="15.75" customHeight="1">
      <c r="C388" s="344"/>
      <c r="E388" s="21"/>
      <c r="F388" s="21"/>
      <c r="K388" s="21"/>
      <c r="W388" s="343"/>
    </row>
    <row r="389" spans="3:23" ht="15.75" customHeight="1">
      <c r="C389" s="344"/>
      <c r="E389" s="21"/>
      <c r="F389" s="21"/>
      <c r="K389" s="21"/>
      <c r="W389" s="343"/>
    </row>
    <row r="390" spans="3:23" ht="15.75" customHeight="1">
      <c r="C390" s="344"/>
      <c r="E390" s="21"/>
      <c r="F390" s="21"/>
      <c r="K390" s="21"/>
      <c r="W390" s="343"/>
    </row>
    <row r="391" spans="3:23" ht="15.75" customHeight="1">
      <c r="C391" s="344"/>
      <c r="E391" s="21"/>
      <c r="F391" s="21"/>
      <c r="K391" s="21"/>
      <c r="W391" s="343"/>
    </row>
    <row r="392" spans="3:23" ht="15.75" customHeight="1">
      <c r="C392" s="344"/>
      <c r="E392" s="21"/>
      <c r="F392" s="21"/>
      <c r="K392" s="21"/>
      <c r="W392" s="343"/>
    </row>
    <row r="393" spans="3:23" ht="15.75" customHeight="1">
      <c r="C393" s="344"/>
      <c r="E393" s="21"/>
      <c r="F393" s="21"/>
      <c r="K393" s="21"/>
      <c r="W393" s="343"/>
    </row>
    <row r="394" spans="3:23" ht="15.75" customHeight="1">
      <c r="C394" s="344"/>
      <c r="E394" s="21"/>
      <c r="F394" s="21"/>
      <c r="K394" s="21"/>
      <c r="W394" s="343"/>
    </row>
    <row r="395" spans="3:23" ht="15.75" customHeight="1">
      <c r="C395" s="344"/>
      <c r="E395" s="21"/>
      <c r="F395" s="21"/>
      <c r="K395" s="21"/>
      <c r="W395" s="343"/>
    </row>
    <row r="396" spans="3:23" ht="15.75" customHeight="1">
      <c r="C396" s="344"/>
      <c r="E396" s="21"/>
      <c r="F396" s="21"/>
      <c r="K396" s="21"/>
      <c r="W396" s="343"/>
    </row>
    <row r="397" spans="3:23" ht="15.75" customHeight="1">
      <c r="C397" s="344"/>
      <c r="E397" s="21"/>
      <c r="F397" s="21"/>
      <c r="K397" s="21"/>
      <c r="W397" s="343"/>
    </row>
    <row r="398" spans="3:23" ht="15.75" customHeight="1">
      <c r="C398" s="344"/>
      <c r="E398" s="21"/>
      <c r="F398" s="21"/>
      <c r="K398" s="21"/>
      <c r="W398" s="343"/>
    </row>
    <row r="399" spans="3:23" ht="15.75" customHeight="1">
      <c r="C399" s="344"/>
      <c r="E399" s="21"/>
      <c r="F399" s="21"/>
      <c r="K399" s="21"/>
      <c r="W399" s="343"/>
    </row>
    <row r="400" spans="3:23" ht="15.75" customHeight="1">
      <c r="C400" s="344"/>
      <c r="E400" s="21"/>
      <c r="F400" s="21"/>
      <c r="K400" s="21"/>
      <c r="W400" s="343"/>
    </row>
    <row r="401" spans="3:23" ht="15.75" customHeight="1">
      <c r="C401" s="344"/>
      <c r="E401" s="21"/>
      <c r="F401" s="21"/>
      <c r="K401" s="21"/>
      <c r="W401" s="343"/>
    </row>
    <row r="402" spans="3:23" ht="15.75" customHeight="1">
      <c r="C402" s="344"/>
      <c r="E402" s="21"/>
      <c r="F402" s="21"/>
      <c r="K402" s="21"/>
      <c r="W402" s="343"/>
    </row>
    <row r="403" spans="3:23" ht="15.75" customHeight="1">
      <c r="C403" s="344"/>
      <c r="E403" s="21"/>
      <c r="F403" s="21"/>
      <c r="K403" s="21"/>
      <c r="W403" s="343"/>
    </row>
    <row r="404" spans="3:23" ht="15.75" customHeight="1">
      <c r="C404" s="344"/>
      <c r="E404" s="21"/>
      <c r="F404" s="21"/>
      <c r="K404" s="21"/>
      <c r="W404" s="343"/>
    </row>
    <row r="405" spans="3:23" ht="15.75" customHeight="1">
      <c r="C405" s="344"/>
      <c r="E405" s="21"/>
      <c r="F405" s="21"/>
      <c r="K405" s="21"/>
      <c r="W405" s="343"/>
    </row>
    <row r="406" spans="3:23" ht="15.75" customHeight="1">
      <c r="C406" s="344"/>
      <c r="E406" s="21"/>
      <c r="F406" s="21"/>
      <c r="K406" s="21"/>
      <c r="W406" s="343"/>
    </row>
    <row r="407" spans="3:23" ht="15.75" customHeight="1">
      <c r="C407" s="344"/>
      <c r="E407" s="21"/>
      <c r="F407" s="21"/>
      <c r="K407" s="21"/>
      <c r="W407" s="343"/>
    </row>
    <row r="408" spans="3:23" ht="15.75" customHeight="1">
      <c r="C408" s="344"/>
      <c r="E408" s="21"/>
      <c r="F408" s="21"/>
      <c r="K408" s="21"/>
      <c r="W408" s="343"/>
    </row>
    <row r="409" spans="3:23" ht="15.75" customHeight="1">
      <c r="C409" s="344"/>
      <c r="E409" s="21"/>
      <c r="F409" s="21"/>
      <c r="K409" s="21"/>
      <c r="W409" s="343"/>
    </row>
    <row r="410" spans="3:23" ht="15.75" customHeight="1">
      <c r="C410" s="344"/>
      <c r="E410" s="21"/>
      <c r="F410" s="21"/>
      <c r="K410" s="21"/>
      <c r="W410" s="343"/>
    </row>
    <row r="411" spans="3:23" ht="15.75" customHeight="1">
      <c r="C411" s="344"/>
      <c r="E411" s="21"/>
      <c r="F411" s="21"/>
      <c r="K411" s="21"/>
      <c r="W411" s="343"/>
    </row>
    <row r="412" spans="3:23" ht="15.75" customHeight="1">
      <c r="C412" s="344"/>
      <c r="E412" s="21"/>
      <c r="F412" s="21"/>
      <c r="K412" s="21"/>
      <c r="W412" s="343"/>
    </row>
    <row r="413" spans="3:23" ht="15.75" customHeight="1">
      <c r="C413" s="344"/>
      <c r="E413" s="21"/>
      <c r="F413" s="21"/>
      <c r="K413" s="21"/>
      <c r="W413" s="343"/>
    </row>
    <row r="414" spans="3:23" ht="15.75" customHeight="1">
      <c r="C414" s="344"/>
      <c r="E414" s="21"/>
      <c r="F414" s="21"/>
      <c r="K414" s="21"/>
      <c r="W414" s="343"/>
    </row>
    <row r="415" spans="3:23" ht="15.75" customHeight="1">
      <c r="C415" s="344"/>
      <c r="E415" s="21"/>
      <c r="F415" s="21"/>
      <c r="K415" s="21"/>
      <c r="W415" s="343"/>
    </row>
    <row r="416" spans="3:23" ht="15.75" customHeight="1">
      <c r="C416" s="344"/>
      <c r="E416" s="21"/>
      <c r="F416" s="21"/>
      <c r="K416" s="21"/>
      <c r="W416" s="343"/>
    </row>
    <row r="417" spans="3:23" ht="15.75" customHeight="1">
      <c r="C417" s="344"/>
      <c r="E417" s="21"/>
      <c r="F417" s="21"/>
      <c r="K417" s="21"/>
      <c r="W417" s="343"/>
    </row>
    <row r="418" spans="3:23" ht="15.75" customHeight="1">
      <c r="C418" s="344"/>
      <c r="E418" s="21"/>
      <c r="F418" s="21"/>
      <c r="K418" s="21"/>
      <c r="W418" s="343"/>
    </row>
    <row r="419" spans="3:23" ht="15.75" customHeight="1">
      <c r="C419" s="344"/>
      <c r="E419" s="21"/>
      <c r="F419" s="21"/>
      <c r="K419" s="21"/>
      <c r="W419" s="343"/>
    </row>
    <row r="420" spans="3:23" ht="15.75" customHeight="1">
      <c r="C420" s="344"/>
      <c r="E420" s="21"/>
      <c r="F420" s="21"/>
      <c r="K420" s="21"/>
      <c r="W420" s="343"/>
    </row>
    <row r="421" spans="3:23" ht="15.75" customHeight="1">
      <c r="C421" s="344"/>
      <c r="E421" s="21"/>
      <c r="F421" s="21"/>
      <c r="K421" s="21"/>
      <c r="W421" s="343"/>
    </row>
    <row r="422" spans="3:23" ht="15.75" customHeight="1">
      <c r="C422" s="344"/>
      <c r="E422" s="21"/>
      <c r="F422" s="21"/>
      <c r="K422" s="21"/>
      <c r="W422" s="343"/>
    </row>
    <row r="423" spans="3:23" ht="15.75" customHeight="1">
      <c r="C423" s="344"/>
      <c r="E423" s="21"/>
      <c r="F423" s="21"/>
      <c r="K423" s="21"/>
      <c r="W423" s="343"/>
    </row>
    <row r="424" spans="3:23" ht="15.75" customHeight="1">
      <c r="C424" s="344"/>
      <c r="E424" s="21"/>
      <c r="F424" s="21"/>
      <c r="K424" s="21"/>
      <c r="W424" s="343"/>
    </row>
    <row r="425" spans="3:23" ht="15.75" customHeight="1">
      <c r="C425" s="344"/>
      <c r="E425" s="21"/>
      <c r="F425" s="21"/>
      <c r="K425" s="21"/>
      <c r="W425" s="343"/>
    </row>
    <row r="426" spans="3:23" ht="15.75" customHeight="1">
      <c r="C426" s="344"/>
      <c r="E426" s="21"/>
      <c r="F426" s="21"/>
      <c r="K426" s="21"/>
      <c r="W426" s="343"/>
    </row>
    <row r="427" spans="3:23" ht="15.75" customHeight="1">
      <c r="C427" s="344"/>
      <c r="E427" s="21"/>
      <c r="F427" s="21"/>
      <c r="K427" s="21"/>
      <c r="W427" s="343"/>
    </row>
    <row r="428" spans="3:23" ht="15.75" customHeight="1">
      <c r="C428" s="344"/>
      <c r="E428" s="21"/>
      <c r="F428" s="21"/>
      <c r="K428" s="21"/>
      <c r="W428" s="343"/>
    </row>
    <row r="429" spans="3:23" ht="15.75" customHeight="1">
      <c r="C429" s="344"/>
      <c r="E429" s="21"/>
      <c r="F429" s="21"/>
      <c r="K429" s="21"/>
      <c r="W429" s="343"/>
    </row>
    <row r="430" spans="3:23" ht="15.75" customHeight="1">
      <c r="C430" s="344"/>
      <c r="E430" s="21"/>
      <c r="F430" s="21"/>
      <c r="K430" s="21"/>
      <c r="W430" s="343"/>
    </row>
    <row r="431" spans="3:23" ht="15.75" customHeight="1">
      <c r="C431" s="344"/>
      <c r="E431" s="21"/>
      <c r="F431" s="21"/>
      <c r="K431" s="21"/>
      <c r="W431" s="343"/>
    </row>
    <row r="432" spans="3:23" ht="15.75" customHeight="1">
      <c r="C432" s="344"/>
      <c r="E432" s="21"/>
      <c r="F432" s="21"/>
      <c r="K432" s="21"/>
      <c r="W432" s="343"/>
    </row>
    <row r="433" spans="3:23" ht="15.75" customHeight="1">
      <c r="C433" s="344"/>
      <c r="E433" s="21"/>
      <c r="F433" s="21"/>
      <c r="K433" s="21"/>
      <c r="W433" s="343"/>
    </row>
    <row r="434" spans="3:23" ht="15.75" customHeight="1">
      <c r="C434" s="344"/>
      <c r="E434" s="21"/>
      <c r="F434" s="21"/>
      <c r="K434" s="21"/>
      <c r="W434" s="343"/>
    </row>
    <row r="435" spans="3:23" ht="15.75" customHeight="1">
      <c r="C435" s="344"/>
      <c r="E435" s="21"/>
      <c r="F435" s="21"/>
      <c r="K435" s="21"/>
      <c r="W435" s="343"/>
    </row>
    <row r="436" spans="3:23" ht="15.75" customHeight="1">
      <c r="C436" s="344"/>
      <c r="E436" s="21"/>
      <c r="F436" s="21"/>
      <c r="K436" s="21"/>
      <c r="W436" s="343"/>
    </row>
    <row r="437" spans="3:23" ht="15.75" customHeight="1">
      <c r="C437" s="344"/>
      <c r="E437" s="21"/>
      <c r="F437" s="21"/>
      <c r="K437" s="21"/>
      <c r="W437" s="343"/>
    </row>
    <row r="438" spans="3:23" ht="15.75" customHeight="1">
      <c r="C438" s="344"/>
      <c r="E438" s="21"/>
      <c r="F438" s="21"/>
      <c r="K438" s="21"/>
      <c r="W438" s="343"/>
    </row>
    <row r="439" spans="3:23" ht="15.75" customHeight="1">
      <c r="C439" s="344"/>
      <c r="E439" s="21"/>
      <c r="F439" s="21"/>
      <c r="K439" s="21"/>
      <c r="W439" s="343"/>
    </row>
    <row r="440" spans="3:23" ht="15.75" customHeight="1">
      <c r="C440" s="344"/>
      <c r="E440" s="21"/>
      <c r="F440" s="21"/>
      <c r="K440" s="21"/>
      <c r="W440" s="343"/>
    </row>
    <row r="441" spans="3:23" ht="15.75" customHeight="1">
      <c r="C441" s="344"/>
      <c r="E441" s="21"/>
      <c r="F441" s="21"/>
      <c r="K441" s="21"/>
      <c r="W441" s="343"/>
    </row>
    <row r="442" spans="3:23" ht="15.75" customHeight="1">
      <c r="C442" s="344"/>
      <c r="E442" s="21"/>
      <c r="F442" s="21"/>
      <c r="K442" s="21"/>
      <c r="W442" s="343"/>
    </row>
    <row r="443" spans="3:23" ht="15.75" customHeight="1">
      <c r="C443" s="344"/>
      <c r="E443" s="21"/>
      <c r="F443" s="21"/>
      <c r="K443" s="21"/>
      <c r="W443" s="343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95" priority="5" operator="greaterThanOrEqual">
      <formula>"100%"</formula>
    </cfRule>
  </conditionalFormatting>
  <conditionalFormatting sqref="V137:X139">
    <cfRule type="cellIs" dxfId="94" priority="6" operator="between">
      <formula>"0%"</formula>
      <formula>"25%"</formula>
    </cfRule>
  </conditionalFormatting>
  <conditionalFormatting sqref="V137:X139">
    <cfRule type="cellIs" dxfId="93" priority="7" operator="between">
      <formula>"25.01%"</formula>
      <formula>"50%"</formula>
    </cfRule>
  </conditionalFormatting>
  <conditionalFormatting sqref="V137:X139">
    <cfRule type="cellIs" dxfId="92" priority="8" operator="between">
      <formula>"50.01%"</formula>
      <formula>"75%"</formula>
    </cfRule>
  </conditionalFormatting>
  <conditionalFormatting sqref="V137:X139">
    <cfRule type="cellIs" dxfId="91" priority="9" operator="between">
      <formula>"75.01%"</formula>
      <formula>"99.99%"</formula>
    </cfRule>
  </conditionalFormatting>
  <conditionalFormatting sqref="V137:X139">
    <cfRule type="cellIs" dxfId="90" priority="10" operator="greaterThanOrEqual">
      <formula>"100%"</formula>
    </cfRule>
  </conditionalFormatting>
  <conditionalFormatting sqref="G90:H91 V90:X91">
    <cfRule type="cellIs" dxfId="89" priority="11" operator="between">
      <formula>"0%"</formula>
      <formula>"25%"</formula>
    </cfRule>
  </conditionalFormatting>
  <conditionalFormatting sqref="G90:H91 V90:X91">
    <cfRule type="cellIs" dxfId="88" priority="12" operator="between">
      <formula>"25.01%"</formula>
      <formula>"50%"</formula>
    </cfRule>
  </conditionalFormatting>
  <conditionalFormatting sqref="G90:H91 V90:X91">
    <cfRule type="cellIs" dxfId="87" priority="13" operator="between">
      <formula>"50.01%"</formula>
      <formula>"75%"</formula>
    </cfRule>
  </conditionalFormatting>
  <conditionalFormatting sqref="G90:H91 V90:X91">
    <cfRule type="cellIs" dxfId="86" priority="14" operator="between">
      <formula>"75.01%"</formula>
      <formula>"99.99%"</formula>
    </cfRule>
  </conditionalFormatting>
  <conditionalFormatting sqref="G90:H91 V90:X91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69:H69 V69:X69">
    <cfRule type="cellIs" dxfId="79" priority="21" operator="between">
      <formula>"0%"</formula>
      <formula>"25%"</formula>
    </cfRule>
  </conditionalFormatting>
  <conditionalFormatting sqref="G69:H69 V69:X69">
    <cfRule type="cellIs" dxfId="78" priority="22" operator="between">
      <formula>"25.01%"</formula>
      <formula>"50%"</formula>
    </cfRule>
  </conditionalFormatting>
  <conditionalFormatting sqref="G69:H69 V69:X69">
    <cfRule type="cellIs" dxfId="77" priority="23" operator="between">
      <formula>"50.01%"</formula>
      <formula>"75%"</formula>
    </cfRule>
  </conditionalFormatting>
  <conditionalFormatting sqref="G69:H69 V69:X69">
    <cfRule type="cellIs" dxfId="76" priority="24" operator="between">
      <formula>"75.01%"</formula>
      <formula>"99.99%"</formula>
    </cfRule>
  </conditionalFormatting>
  <conditionalFormatting sqref="G69:H69 V69:X69">
    <cfRule type="cellIs" dxfId="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1"/>
      <c r="B1" s="62"/>
      <c r="C1" s="515" t="s">
        <v>167</v>
      </c>
      <c r="D1" s="509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20" t="s">
        <v>171</v>
      </c>
      <c r="Q1" s="508"/>
      <c r="R1" s="509"/>
      <c r="S1" s="518" t="s">
        <v>172</v>
      </c>
      <c r="T1" s="508"/>
      <c r="U1" s="509"/>
      <c r="V1" s="519" t="s">
        <v>173</v>
      </c>
      <c r="W1" s="508"/>
      <c r="X1" s="509"/>
      <c r="Y1" s="507" t="s">
        <v>174</v>
      </c>
      <c r="Z1" s="508"/>
      <c r="AA1" s="509"/>
      <c r="AB1" s="507" t="s">
        <v>175</v>
      </c>
      <c r="AC1" s="508"/>
      <c r="AD1" s="509"/>
      <c r="AE1" s="507" t="s">
        <v>176</v>
      </c>
      <c r="AF1" s="508"/>
      <c r="AG1" s="509"/>
      <c r="AH1" s="507" t="s">
        <v>177</v>
      </c>
      <c r="AI1" s="508"/>
      <c r="AJ1" s="509"/>
      <c r="AK1" s="507" t="s">
        <v>178</v>
      </c>
      <c r="AL1" s="508"/>
      <c r="AM1" s="509"/>
      <c r="AN1" s="507" t="s">
        <v>179</v>
      </c>
      <c r="AO1" s="508"/>
      <c r="AP1" s="509"/>
      <c r="AQ1" s="507" t="s">
        <v>180</v>
      </c>
      <c r="AR1" s="508"/>
      <c r="AS1" s="509"/>
      <c r="AT1" s="507" t="s">
        <v>181</v>
      </c>
      <c r="AU1" s="508"/>
      <c r="AV1" s="509"/>
      <c r="AW1" s="507" t="s">
        <v>182</v>
      </c>
      <c r="AX1" s="508"/>
      <c r="AY1" s="509"/>
      <c r="AZ1" s="507" t="s">
        <v>183</v>
      </c>
      <c r="BA1" s="508"/>
      <c r="BB1" s="509"/>
      <c r="BC1" s="507" t="s">
        <v>184</v>
      </c>
      <c r="BD1" s="508"/>
      <c r="BE1" s="509"/>
      <c r="BF1" s="507" t="s">
        <v>185</v>
      </c>
      <c r="BG1" s="508"/>
      <c r="BH1" s="509"/>
      <c r="BI1" s="507" t="s">
        <v>186</v>
      </c>
      <c r="BJ1" s="508"/>
      <c r="BK1" s="509"/>
      <c r="BL1" s="63"/>
      <c r="BM1" s="63"/>
      <c r="BN1" s="63"/>
      <c r="BO1" s="63"/>
      <c r="BP1" s="63"/>
    </row>
    <row r="2" spans="1:68" ht="45.75" customHeight="1">
      <c r="A2" s="64"/>
      <c r="B2" s="65"/>
      <c r="C2" s="64" t="s">
        <v>52</v>
      </c>
      <c r="D2" s="66" t="s">
        <v>187</v>
      </c>
      <c r="E2" s="67" t="s">
        <v>188</v>
      </c>
      <c r="F2" s="68" t="s">
        <v>63</v>
      </c>
      <c r="G2" s="67" t="s">
        <v>189</v>
      </c>
      <c r="H2" s="67" t="s">
        <v>190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71" t="s">
        <v>194</v>
      </c>
      <c r="W2" s="72" t="s">
        <v>147</v>
      </c>
      <c r="X2" s="71" t="s">
        <v>195</v>
      </c>
      <c r="Y2" s="73" t="s">
        <v>62</v>
      </c>
      <c r="Z2" s="73" t="s">
        <v>147</v>
      </c>
      <c r="AA2" s="73" t="s">
        <v>63</v>
      </c>
      <c r="AB2" s="73" t="s">
        <v>62</v>
      </c>
      <c r="AC2" s="73" t="s">
        <v>147</v>
      </c>
      <c r="AD2" s="73" t="s">
        <v>63</v>
      </c>
      <c r="AE2" s="73" t="s">
        <v>62</v>
      </c>
      <c r="AF2" s="73" t="s">
        <v>147</v>
      </c>
      <c r="AG2" s="73" t="s">
        <v>63</v>
      </c>
      <c r="AH2" s="73" t="s">
        <v>62</v>
      </c>
      <c r="AI2" s="73" t="s">
        <v>147</v>
      </c>
      <c r="AJ2" s="73" t="s">
        <v>63</v>
      </c>
      <c r="AK2" s="73" t="s">
        <v>62</v>
      </c>
      <c r="AL2" s="73" t="s">
        <v>147</v>
      </c>
      <c r="AM2" s="73" t="s">
        <v>63</v>
      </c>
      <c r="AN2" s="73" t="s">
        <v>62</v>
      </c>
      <c r="AO2" s="73" t="s">
        <v>147</v>
      </c>
      <c r="AP2" s="73" t="s">
        <v>63</v>
      </c>
      <c r="AQ2" s="73" t="s">
        <v>62</v>
      </c>
      <c r="AR2" s="73" t="s">
        <v>147</v>
      </c>
      <c r="AS2" s="73" t="s">
        <v>63</v>
      </c>
      <c r="AT2" s="73" t="s">
        <v>62</v>
      </c>
      <c r="AU2" s="73" t="s">
        <v>147</v>
      </c>
      <c r="AV2" s="73" t="s">
        <v>63</v>
      </c>
      <c r="AW2" s="73" t="s">
        <v>62</v>
      </c>
      <c r="AX2" s="73" t="s">
        <v>147</v>
      </c>
      <c r="AY2" s="73" t="s">
        <v>63</v>
      </c>
      <c r="AZ2" s="73" t="s">
        <v>62</v>
      </c>
      <c r="BA2" s="73" t="s">
        <v>147</v>
      </c>
      <c r="BB2" s="73" t="s">
        <v>63</v>
      </c>
      <c r="BC2" s="73" t="s">
        <v>62</v>
      </c>
      <c r="BD2" s="73" t="s">
        <v>147</v>
      </c>
      <c r="BE2" s="73" t="s">
        <v>63</v>
      </c>
      <c r="BF2" s="73" t="s">
        <v>62</v>
      </c>
      <c r="BG2" s="73" t="s">
        <v>147</v>
      </c>
      <c r="BH2" s="73" t="s">
        <v>63</v>
      </c>
      <c r="BI2" s="73" t="s">
        <v>62</v>
      </c>
      <c r="BJ2" s="73" t="s">
        <v>147</v>
      </c>
      <c r="BK2" s="73" t="s">
        <v>63</v>
      </c>
      <c r="BL2" s="63"/>
      <c r="BM2" s="63"/>
      <c r="BN2" s="63"/>
      <c r="BO2" s="63"/>
      <c r="BP2" s="63"/>
    </row>
    <row r="3" spans="1:68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E4+E12+E67+E96+E159</f>
        <v>2379653.64</v>
      </c>
      <c r="F3" s="77">
        <f t="shared" si="0"/>
        <v>4614392.4400000004</v>
      </c>
      <c r="G3" s="78">
        <f t="shared" ref="G3:G4" si="1">I3/E3</f>
        <v>9.6786089424341595E-2</v>
      </c>
      <c r="H3" s="78">
        <f t="shared" ref="H3:H4" si="2">M3/E3</f>
        <v>8.7881150636695167E-3</v>
      </c>
      <c r="I3" s="79">
        <f t="shared" ref="I3:O3" si="3">I4+I12+I67+I96+I159</f>
        <v>230317.37</v>
      </c>
      <c r="J3" s="79">
        <f t="shared" si="3"/>
        <v>2466010.4700000002</v>
      </c>
      <c r="K3" s="79">
        <f t="shared" si="3"/>
        <v>16426.96</v>
      </c>
      <c r="L3" s="79">
        <f t="shared" si="3"/>
        <v>0</v>
      </c>
      <c r="M3" s="80">
        <f t="shared" si="3"/>
        <v>20912.669999999998</v>
      </c>
      <c r="N3" s="80">
        <f t="shared" si="3"/>
        <v>986273.48999999987</v>
      </c>
      <c r="O3" s="80">
        <f t="shared" si="3"/>
        <v>0</v>
      </c>
      <c r="P3" s="81">
        <f t="shared" ref="P3:R3" si="4">IF(BI3=0,SUM(Y3+AB3+AE3+AH3+AK3+AN3+AQ3+AT3+AW3+AZ3+BC3+BF3),BI3)</f>
        <v>20912.669999999998</v>
      </c>
      <c r="Q3" s="81">
        <f t="shared" si="4"/>
        <v>986273.49</v>
      </c>
      <c r="R3" s="68">
        <f t="shared" si="4"/>
        <v>0</v>
      </c>
      <c r="S3" s="70">
        <f t="shared" ref="S3:U3" si="5">S4+S12+S67+S96+S159</f>
        <v>208841.69999999998</v>
      </c>
      <c r="T3" s="70">
        <f t="shared" si="5"/>
        <v>1463310.0200000003</v>
      </c>
      <c r="U3" s="70">
        <f t="shared" si="5"/>
        <v>0</v>
      </c>
      <c r="V3" s="72">
        <f t="shared" ref="V3:W3" si="6">M3/I3</f>
        <v>9.0799360899266948E-2</v>
      </c>
      <c r="W3" s="72">
        <f t="shared" si="6"/>
        <v>0.39994700022502327</v>
      </c>
      <c r="X3" s="72" t="e">
        <f t="shared" ref="X3:X4" si="7">O3/L3</f>
        <v>#DIV/0!</v>
      </c>
      <c r="Y3" s="82">
        <f t="shared" ref="Y3:BK3" si="8">Y4+Y12+Y67+Y96+Y159</f>
        <v>0</v>
      </c>
      <c r="Z3" s="82">
        <f t="shared" si="8"/>
        <v>219966.24</v>
      </c>
      <c r="AA3" s="82">
        <f t="shared" si="8"/>
        <v>0</v>
      </c>
      <c r="AB3" s="82">
        <f t="shared" si="8"/>
        <v>0</v>
      </c>
      <c r="AC3" s="82">
        <f t="shared" si="8"/>
        <v>232440.47</v>
      </c>
      <c r="AD3" s="82">
        <f t="shared" si="8"/>
        <v>0</v>
      </c>
      <c r="AE3" s="82">
        <f t="shared" si="8"/>
        <v>2029.32</v>
      </c>
      <c r="AF3" s="82">
        <f t="shared" si="8"/>
        <v>268852.19999999995</v>
      </c>
      <c r="AG3" s="82">
        <f t="shared" si="8"/>
        <v>0</v>
      </c>
      <c r="AH3" s="82">
        <f t="shared" si="8"/>
        <v>18883.349999999999</v>
      </c>
      <c r="AI3" s="82">
        <f t="shared" si="8"/>
        <v>265014.58</v>
      </c>
      <c r="AJ3" s="82">
        <f t="shared" si="8"/>
        <v>0</v>
      </c>
      <c r="AK3" s="82">
        <f t="shared" si="8"/>
        <v>0</v>
      </c>
      <c r="AL3" s="82">
        <f t="shared" si="8"/>
        <v>0</v>
      </c>
      <c r="AM3" s="82">
        <f t="shared" si="8"/>
        <v>0</v>
      </c>
      <c r="AN3" s="82">
        <f t="shared" si="8"/>
        <v>0</v>
      </c>
      <c r="AO3" s="82">
        <f t="shared" si="8"/>
        <v>0</v>
      </c>
      <c r="AP3" s="82">
        <f t="shared" si="8"/>
        <v>0</v>
      </c>
      <c r="AQ3" s="82">
        <f t="shared" si="8"/>
        <v>0</v>
      </c>
      <c r="AR3" s="82">
        <f t="shared" si="8"/>
        <v>0</v>
      </c>
      <c r="AS3" s="82">
        <f t="shared" si="8"/>
        <v>0</v>
      </c>
      <c r="AT3" s="82">
        <f t="shared" si="8"/>
        <v>0</v>
      </c>
      <c r="AU3" s="82">
        <f t="shared" si="8"/>
        <v>0</v>
      </c>
      <c r="AV3" s="82">
        <f t="shared" si="8"/>
        <v>0</v>
      </c>
      <c r="AW3" s="82">
        <f t="shared" si="8"/>
        <v>0</v>
      </c>
      <c r="AX3" s="82">
        <f t="shared" si="8"/>
        <v>0</v>
      </c>
      <c r="AY3" s="82">
        <f t="shared" si="8"/>
        <v>0</v>
      </c>
      <c r="AZ3" s="82">
        <f t="shared" si="8"/>
        <v>0</v>
      </c>
      <c r="BA3" s="82">
        <f t="shared" si="8"/>
        <v>0</v>
      </c>
      <c r="BB3" s="82">
        <f t="shared" si="8"/>
        <v>0</v>
      </c>
      <c r="BC3" s="82">
        <f t="shared" si="8"/>
        <v>0</v>
      </c>
      <c r="BD3" s="82">
        <f t="shared" si="8"/>
        <v>0</v>
      </c>
      <c r="BE3" s="82">
        <f t="shared" si="8"/>
        <v>0</v>
      </c>
      <c r="BF3" s="82">
        <f t="shared" si="8"/>
        <v>0</v>
      </c>
      <c r="BG3" s="82">
        <f t="shared" si="8"/>
        <v>0</v>
      </c>
      <c r="BH3" s="82">
        <f t="shared" si="8"/>
        <v>0</v>
      </c>
      <c r="BI3" s="82">
        <f t="shared" si="8"/>
        <v>0</v>
      </c>
      <c r="BJ3" s="82">
        <f t="shared" si="8"/>
        <v>0</v>
      </c>
      <c r="BK3" s="82">
        <f t="shared" si="8"/>
        <v>0</v>
      </c>
      <c r="BL3" s="83"/>
      <c r="BM3" s="84"/>
      <c r="BN3" s="84"/>
      <c r="BO3" s="84"/>
      <c r="BP3" s="84"/>
    </row>
    <row r="4" spans="1:68" ht="21">
      <c r="A4" s="85"/>
      <c r="B4" s="85"/>
      <c r="C4" s="85" t="s">
        <v>199</v>
      </c>
      <c r="D4" s="85"/>
      <c r="E4" s="86">
        <f>SUM(E5:E11)</f>
        <v>48607.67</v>
      </c>
      <c r="F4" s="86">
        <f>SUM(F6:F11)</f>
        <v>123386.01999999999</v>
      </c>
      <c r="G4" s="87">
        <f t="shared" si="1"/>
        <v>4.8305133737124202E-2</v>
      </c>
      <c r="H4" s="87">
        <f t="shared" si="2"/>
        <v>6.2541570085544113E-3</v>
      </c>
      <c r="I4" s="86">
        <f>SUM(I5:I11)</f>
        <v>2348</v>
      </c>
      <c r="J4" s="86">
        <f>SUM(J6:J11)</f>
        <v>17783.25</v>
      </c>
      <c r="K4" s="86"/>
      <c r="L4" s="86">
        <f>SUM(L14)</f>
        <v>0</v>
      </c>
      <c r="M4" s="86">
        <f t="shared" ref="M4:N4" si="9">SUM(M5:M11)</f>
        <v>304</v>
      </c>
      <c r="N4" s="86">
        <f t="shared" si="9"/>
        <v>1950</v>
      </c>
      <c r="O4" s="86">
        <f>SUM(O14)</f>
        <v>0</v>
      </c>
      <c r="P4" s="86">
        <f t="shared" ref="P4:R4" si="10">IF(BI4=0,SUM(Y4+AB4+AE4+AH4+AK4+AN4+AQ4+AT4+AW4+AZ4+BC4+BF4),BI4)</f>
        <v>304</v>
      </c>
      <c r="Q4" s="86">
        <f t="shared" si="10"/>
        <v>1950</v>
      </c>
      <c r="R4" s="86">
        <f t="shared" si="10"/>
        <v>0</v>
      </c>
      <c r="S4" s="86">
        <f t="shared" ref="S4:U4" si="11">SUM(S5:S11)</f>
        <v>2044</v>
      </c>
      <c r="T4" s="86">
        <f t="shared" si="11"/>
        <v>15833.25</v>
      </c>
      <c r="U4" s="86">
        <f t="shared" si="11"/>
        <v>0</v>
      </c>
      <c r="V4" s="86">
        <f t="shared" ref="V4:W4" si="12">M4/I4</f>
        <v>0.12947189097103917</v>
      </c>
      <c r="W4" s="87">
        <f t="shared" si="12"/>
        <v>0.10965374720593818</v>
      </c>
      <c r="X4" s="87" t="e">
        <f t="shared" si="7"/>
        <v>#DIV/0!</v>
      </c>
      <c r="Y4" s="86">
        <f t="shared" ref="Y4:AD4" si="13">SUM(Y14)</f>
        <v>0</v>
      </c>
      <c r="Z4" s="86">
        <f t="shared" si="13"/>
        <v>0</v>
      </c>
      <c r="AA4" s="86">
        <f t="shared" si="13"/>
        <v>0</v>
      </c>
      <c r="AB4" s="86">
        <f t="shared" si="13"/>
        <v>0</v>
      </c>
      <c r="AC4" s="86">
        <f t="shared" si="13"/>
        <v>0</v>
      </c>
      <c r="AD4" s="86">
        <f t="shared" si="13"/>
        <v>0</v>
      </c>
      <c r="AE4" s="86">
        <f>SUM(AE5:AE11)</f>
        <v>304</v>
      </c>
      <c r="AF4" s="86">
        <f t="shared" ref="AF4:AH4" si="14">SUM(AF14)</f>
        <v>0</v>
      </c>
      <c r="AG4" s="86">
        <f t="shared" si="14"/>
        <v>0</v>
      </c>
      <c r="AH4" s="86">
        <f t="shared" si="14"/>
        <v>0</v>
      </c>
      <c r="AI4" s="86">
        <f>SUM(AI5:AI11)</f>
        <v>1950</v>
      </c>
      <c r="AJ4" s="86">
        <f t="shared" ref="AJ4:BK4" si="15">SUM(AJ14)</f>
        <v>0</v>
      </c>
      <c r="AK4" s="86">
        <f t="shared" si="15"/>
        <v>0</v>
      </c>
      <c r="AL4" s="86">
        <f t="shared" si="15"/>
        <v>0</v>
      </c>
      <c r="AM4" s="86">
        <f t="shared" si="15"/>
        <v>0</v>
      </c>
      <c r="AN4" s="86">
        <f t="shared" si="15"/>
        <v>0</v>
      </c>
      <c r="AO4" s="86">
        <f t="shared" si="15"/>
        <v>0</v>
      </c>
      <c r="AP4" s="86">
        <f t="shared" si="15"/>
        <v>0</v>
      </c>
      <c r="AQ4" s="86">
        <f t="shared" si="15"/>
        <v>0</v>
      </c>
      <c r="AR4" s="86">
        <f t="shared" si="15"/>
        <v>0</v>
      </c>
      <c r="AS4" s="86">
        <f t="shared" si="15"/>
        <v>0</v>
      </c>
      <c r="AT4" s="86">
        <f t="shared" si="15"/>
        <v>0</v>
      </c>
      <c r="AU4" s="86">
        <f t="shared" si="15"/>
        <v>0</v>
      </c>
      <c r="AV4" s="86">
        <f t="shared" si="15"/>
        <v>0</v>
      </c>
      <c r="AW4" s="86">
        <f t="shared" si="15"/>
        <v>0</v>
      </c>
      <c r="AX4" s="86">
        <f t="shared" si="15"/>
        <v>0</v>
      </c>
      <c r="AY4" s="86">
        <f t="shared" si="15"/>
        <v>0</v>
      </c>
      <c r="AZ4" s="86">
        <f t="shared" si="15"/>
        <v>0</v>
      </c>
      <c r="BA4" s="86">
        <f t="shared" si="15"/>
        <v>0</v>
      </c>
      <c r="BB4" s="86">
        <f t="shared" si="15"/>
        <v>0</v>
      </c>
      <c r="BC4" s="86">
        <f t="shared" si="15"/>
        <v>0</v>
      </c>
      <c r="BD4" s="86">
        <f t="shared" si="15"/>
        <v>0</v>
      </c>
      <c r="BE4" s="86">
        <f t="shared" si="15"/>
        <v>0</v>
      </c>
      <c r="BF4" s="86">
        <f t="shared" si="15"/>
        <v>0</v>
      </c>
      <c r="BG4" s="86">
        <f t="shared" si="15"/>
        <v>0</v>
      </c>
      <c r="BH4" s="86">
        <f t="shared" si="15"/>
        <v>0</v>
      </c>
      <c r="BI4" s="86">
        <f t="shared" si="15"/>
        <v>0</v>
      </c>
      <c r="BJ4" s="86">
        <f t="shared" si="15"/>
        <v>0</v>
      </c>
      <c r="BK4" s="86">
        <f t="shared" si="15"/>
        <v>0</v>
      </c>
      <c r="BL4" s="83"/>
      <c r="BM4" s="84"/>
      <c r="BN4" s="84"/>
      <c r="BO4" s="84"/>
      <c r="BP4" s="84"/>
    </row>
    <row r="5" spans="1:68" ht="15.75" customHeight="1">
      <c r="A5" s="88" t="s">
        <v>472</v>
      </c>
      <c r="B5" s="88"/>
      <c r="C5" s="89" t="s">
        <v>200</v>
      </c>
      <c r="D5" s="90" t="s">
        <v>201</v>
      </c>
      <c r="E5" s="91">
        <v>1500</v>
      </c>
      <c r="F5" s="92"/>
      <c r="G5" s="93"/>
      <c r="H5" s="93"/>
      <c r="I5" s="94">
        <v>1500</v>
      </c>
      <c r="J5" s="95"/>
      <c r="K5" s="95"/>
      <c r="L5" s="94"/>
      <c r="M5" s="96">
        <f t="shared" ref="M5:O5" si="16">Y5+AB5+AE5+AH5+AK5+AN5+AQ5+AT5+AW5+AZ5+BC5+BF5</f>
        <v>0</v>
      </c>
      <c r="N5" s="96">
        <f t="shared" si="16"/>
        <v>0</v>
      </c>
      <c r="O5" s="96">
        <f t="shared" si="16"/>
        <v>0</v>
      </c>
      <c r="P5" s="81">
        <f t="shared" ref="P5:R5" si="17">IF(BI5=0,SUM(Y5+AB5+AE5+AH5+AK5+AN5+AQ5+AT5+AW5+AZ5+BC5+BF5),BI5)</f>
        <v>0</v>
      </c>
      <c r="Q5" s="81">
        <f t="shared" si="17"/>
        <v>0</v>
      </c>
      <c r="R5" s="81">
        <f t="shared" si="17"/>
        <v>0</v>
      </c>
      <c r="S5" s="96">
        <f t="shared" ref="S5:S11" si="18">I5-M5</f>
        <v>1500</v>
      </c>
      <c r="T5" s="96"/>
      <c r="U5" s="96"/>
      <c r="V5" s="96"/>
      <c r="W5" s="97"/>
      <c r="X5" s="97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8"/>
      <c r="BM5" s="99"/>
      <c r="BN5" s="99"/>
      <c r="BO5" s="99"/>
      <c r="BP5" s="99"/>
    </row>
    <row r="6" spans="1:68" ht="15.75" customHeight="1">
      <c r="A6" s="88"/>
      <c r="B6" s="88"/>
      <c r="C6" s="100" t="s">
        <v>202</v>
      </c>
      <c r="D6" s="90" t="s">
        <v>203</v>
      </c>
      <c r="E6" s="91">
        <v>4202</v>
      </c>
      <c r="F6" s="92">
        <v>10345.6</v>
      </c>
      <c r="G6" s="93">
        <f t="shared" ref="G6:G56" si="19">I6/E6</f>
        <v>0</v>
      </c>
      <c r="H6" s="93">
        <f t="shared" ref="H6:H23" si="20">M6/E6</f>
        <v>0</v>
      </c>
      <c r="I6" s="94"/>
      <c r="J6" s="95"/>
      <c r="K6" s="95"/>
      <c r="L6" s="94"/>
      <c r="M6" s="96">
        <f t="shared" ref="M6:O6" si="21">Y6+AB6+AE6+AH6+AK6+AN6+AQ6+AT6+AW6+AZ6+BC6+BF6</f>
        <v>0</v>
      </c>
      <c r="N6" s="96">
        <f t="shared" si="21"/>
        <v>0</v>
      </c>
      <c r="O6" s="96">
        <f t="shared" si="21"/>
        <v>0</v>
      </c>
      <c r="P6" s="81">
        <f t="shared" ref="P6:R6" si="22">IF(BI6=0,SUM(Y6+AB6+AE6+AH6+AK6+AN6+AQ6+AT6+AW6+AZ6+BC6+BF6),BI6)</f>
        <v>0</v>
      </c>
      <c r="Q6" s="81">
        <f t="shared" si="22"/>
        <v>0</v>
      </c>
      <c r="R6" s="81">
        <f t="shared" si="22"/>
        <v>0</v>
      </c>
      <c r="S6" s="96">
        <f t="shared" si="18"/>
        <v>0</v>
      </c>
      <c r="T6" s="96">
        <f t="shared" ref="T6:T11" si="23">J6-N6</f>
        <v>0</v>
      </c>
      <c r="U6" s="96">
        <f t="shared" ref="U6:U11" si="24">L6-O6</f>
        <v>0</v>
      </c>
      <c r="V6" s="96" t="e">
        <f t="shared" ref="V6:W6" si="25">M6/I6</f>
        <v>#DIV/0!</v>
      </c>
      <c r="W6" s="97" t="e">
        <f t="shared" si="25"/>
        <v>#DIV/0!</v>
      </c>
      <c r="X6" s="97" t="e">
        <f t="shared" ref="X6:X89" si="26">O6/L6</f>
        <v>#DIV/0!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9"/>
      <c r="BO6" s="99"/>
      <c r="BP6" s="99"/>
    </row>
    <row r="7" spans="1:68" ht="15.75" customHeight="1">
      <c r="A7" s="88"/>
      <c r="B7" s="88"/>
      <c r="C7" s="100" t="s">
        <v>204</v>
      </c>
      <c r="D7" s="90" t="s">
        <v>205</v>
      </c>
      <c r="E7" s="91">
        <v>1680.8</v>
      </c>
      <c r="F7" s="92">
        <v>2955.35</v>
      </c>
      <c r="G7" s="93">
        <f t="shared" si="19"/>
        <v>0</v>
      </c>
      <c r="H7" s="93">
        <f t="shared" si="20"/>
        <v>0</v>
      </c>
      <c r="I7" s="94"/>
      <c r="J7" s="95"/>
      <c r="K7" s="95"/>
      <c r="L7" s="94"/>
      <c r="M7" s="96">
        <f t="shared" ref="M7:O7" si="27">Y7+AB7+AE7+AH7+AK7+AN7+AQ7+AT7+AW7+AZ7+BC7+BF7</f>
        <v>0</v>
      </c>
      <c r="N7" s="96">
        <f t="shared" si="27"/>
        <v>0</v>
      </c>
      <c r="O7" s="96">
        <f t="shared" si="27"/>
        <v>0</v>
      </c>
      <c r="P7" s="81">
        <f t="shared" ref="P7:R7" si="28">IF(BI7=0,SUM(Y7+AB7+AE7+AH7+AK7+AN7+AQ7+AT7+AW7+AZ7+BC7+BF7),BI7)</f>
        <v>0</v>
      </c>
      <c r="Q7" s="81">
        <f t="shared" si="28"/>
        <v>0</v>
      </c>
      <c r="R7" s="81">
        <f t="shared" si="28"/>
        <v>0</v>
      </c>
      <c r="S7" s="96">
        <f t="shared" si="18"/>
        <v>0</v>
      </c>
      <c r="T7" s="96">
        <f t="shared" si="23"/>
        <v>0</v>
      </c>
      <c r="U7" s="96">
        <f t="shared" si="24"/>
        <v>0</v>
      </c>
      <c r="V7" s="96" t="e">
        <f t="shared" ref="V7:W7" si="29">M7/I7</f>
        <v>#DIV/0!</v>
      </c>
      <c r="W7" s="97" t="e">
        <f t="shared" si="29"/>
        <v>#DIV/0!</v>
      </c>
      <c r="X7" s="97" t="e">
        <f t="shared" si="26"/>
        <v>#DIV/0!</v>
      </c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8"/>
      <c r="BM7" s="99"/>
      <c r="BN7" s="99"/>
      <c r="BO7" s="99"/>
      <c r="BP7" s="99"/>
    </row>
    <row r="8" spans="1:68" ht="15.75" customHeight="1">
      <c r="A8" s="88"/>
      <c r="B8" s="101" t="s">
        <v>206</v>
      </c>
      <c r="C8" s="100" t="s">
        <v>207</v>
      </c>
      <c r="D8" s="90" t="s">
        <v>574</v>
      </c>
      <c r="E8" s="91">
        <v>15127.2</v>
      </c>
      <c r="F8" s="92">
        <v>58483.53</v>
      </c>
      <c r="G8" s="93">
        <f t="shared" si="19"/>
        <v>0</v>
      </c>
      <c r="H8" s="93">
        <f t="shared" si="20"/>
        <v>0</v>
      </c>
      <c r="I8" s="94"/>
      <c r="J8" s="95">
        <v>15833.25</v>
      </c>
      <c r="K8" s="95"/>
      <c r="L8" s="94"/>
      <c r="M8" s="96">
        <f t="shared" ref="M8:O8" si="30">Y8+AB8+AE8+AH8+AK8+AN8+AQ8+AT8+AW8+AZ8+BC8+BF8</f>
        <v>0</v>
      </c>
      <c r="N8" s="96">
        <f t="shared" si="30"/>
        <v>0</v>
      </c>
      <c r="O8" s="96">
        <f t="shared" si="30"/>
        <v>0</v>
      </c>
      <c r="P8" s="81">
        <f t="shared" ref="P8:R8" si="31">IF(BI8=0,SUM(Y8+AB8+AE8+AH8+AK8+AN8+AQ8+AT8+AW8+AZ8+BC8+BF8),BI8)</f>
        <v>0</v>
      </c>
      <c r="Q8" s="81">
        <f t="shared" si="31"/>
        <v>0</v>
      </c>
      <c r="R8" s="81">
        <f t="shared" si="31"/>
        <v>0</v>
      </c>
      <c r="S8" s="96">
        <f t="shared" si="18"/>
        <v>0</v>
      </c>
      <c r="T8" s="96">
        <f t="shared" si="23"/>
        <v>15833.25</v>
      </c>
      <c r="U8" s="96">
        <f t="shared" si="24"/>
        <v>0</v>
      </c>
      <c r="V8" s="96" t="e">
        <f t="shared" ref="V8:W8" si="32">M8/I8</f>
        <v>#DIV/0!</v>
      </c>
      <c r="W8" s="97">
        <f t="shared" si="32"/>
        <v>0</v>
      </c>
      <c r="X8" s="97" t="e">
        <f t="shared" si="26"/>
        <v>#DIV/0!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8"/>
      <c r="BM8" s="99"/>
      <c r="BN8" s="99"/>
      <c r="BO8" s="99"/>
      <c r="BP8" s="99"/>
    </row>
    <row r="9" spans="1:68" ht="15.75" customHeight="1">
      <c r="A9" s="88"/>
      <c r="B9" s="88"/>
      <c r="C9" s="100" t="s">
        <v>209</v>
      </c>
      <c r="D9" s="90" t="s">
        <v>69</v>
      </c>
      <c r="E9" s="91">
        <v>8029.07</v>
      </c>
      <c r="F9" s="92"/>
      <c r="G9" s="93">
        <f t="shared" si="19"/>
        <v>0</v>
      </c>
      <c r="H9" s="93">
        <f t="shared" si="20"/>
        <v>0</v>
      </c>
      <c r="I9" s="94"/>
      <c r="J9" s="352">
        <v>1950</v>
      </c>
      <c r="K9" s="95"/>
      <c r="L9" s="94"/>
      <c r="M9" s="96">
        <f t="shared" ref="M9:O9" si="33">Y9+AB9+AE9+AH9+AK9+AN9+AQ9+AT9+AW9+AZ9+BC9+BF9</f>
        <v>0</v>
      </c>
      <c r="N9" s="96">
        <f t="shared" si="33"/>
        <v>1950</v>
      </c>
      <c r="O9" s="96">
        <f t="shared" si="33"/>
        <v>0</v>
      </c>
      <c r="P9" s="81">
        <f t="shared" ref="P9:R9" si="34">IF(BI9=0,SUM(Y9+AB9+AE9+AH9+AK9+AN9+AQ9+AT9+AW9+AZ9+BC9+BF9),BI9)</f>
        <v>0</v>
      </c>
      <c r="Q9" s="81">
        <f t="shared" si="34"/>
        <v>1950</v>
      </c>
      <c r="R9" s="81">
        <f t="shared" si="34"/>
        <v>0</v>
      </c>
      <c r="S9" s="96">
        <f t="shared" si="18"/>
        <v>0</v>
      </c>
      <c r="T9" s="96">
        <f t="shared" si="23"/>
        <v>0</v>
      </c>
      <c r="U9" s="96">
        <f t="shared" si="24"/>
        <v>0</v>
      </c>
      <c r="V9" s="96" t="e">
        <f t="shared" ref="V9:W9" si="35">M9/I9</f>
        <v>#DIV/0!</v>
      </c>
      <c r="W9" s="97">
        <f t="shared" si="35"/>
        <v>1</v>
      </c>
      <c r="X9" s="97" t="e">
        <f t="shared" si="26"/>
        <v>#DIV/0!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361">
        <v>1950</v>
      </c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8"/>
      <c r="BM9" s="99"/>
      <c r="BN9" s="99"/>
      <c r="BO9" s="99"/>
      <c r="BP9" s="99"/>
    </row>
    <row r="10" spans="1:68" ht="15.75" customHeight="1">
      <c r="A10" s="358" t="s">
        <v>575</v>
      </c>
      <c r="B10" s="88"/>
      <c r="C10" s="103" t="s">
        <v>210</v>
      </c>
      <c r="D10" s="90" t="s">
        <v>70</v>
      </c>
      <c r="E10" s="91">
        <v>13866.6</v>
      </c>
      <c r="F10" s="92">
        <v>51601.54</v>
      </c>
      <c r="G10" s="93">
        <f t="shared" si="19"/>
        <v>6.1154140164135402E-2</v>
      </c>
      <c r="H10" s="93">
        <f t="shared" si="20"/>
        <v>2.1923182322991938E-2</v>
      </c>
      <c r="I10" s="94">
        <f>304+183+361</f>
        <v>848</v>
      </c>
      <c r="J10" s="95"/>
      <c r="K10" s="95"/>
      <c r="L10" s="94"/>
      <c r="M10" s="96">
        <f t="shared" ref="M10:O10" si="36">Y10+AB10+AE10+AH10+AK10+AN10+AQ10+AT10+AW10+AZ10+BC10+BF10</f>
        <v>304</v>
      </c>
      <c r="N10" s="96">
        <f t="shared" si="36"/>
        <v>0</v>
      </c>
      <c r="O10" s="96">
        <f t="shared" si="36"/>
        <v>0</v>
      </c>
      <c r="P10" s="81">
        <f t="shared" ref="P10:R10" si="37">IF(BI10=0,SUM(Y10+AB10+AE10+AH10+AK10+AN10+AQ10+AT10+AW10+AZ10+BC10+BF10),BI10)</f>
        <v>304</v>
      </c>
      <c r="Q10" s="81">
        <f t="shared" si="37"/>
        <v>0</v>
      </c>
      <c r="R10" s="81">
        <f t="shared" si="37"/>
        <v>0</v>
      </c>
      <c r="S10" s="96">
        <f t="shared" si="18"/>
        <v>544</v>
      </c>
      <c r="T10" s="96">
        <f t="shared" si="23"/>
        <v>0</v>
      </c>
      <c r="U10" s="96">
        <f t="shared" si="24"/>
        <v>0</v>
      </c>
      <c r="V10" s="96">
        <f t="shared" ref="V10:W10" si="38">M10/I10</f>
        <v>0.35849056603773582</v>
      </c>
      <c r="W10" s="97" t="e">
        <f t="shared" si="38"/>
        <v>#DIV/0!</v>
      </c>
      <c r="X10" s="97" t="e">
        <f t="shared" si="26"/>
        <v>#DIV/0!</v>
      </c>
      <c r="Y10" s="95"/>
      <c r="Z10" s="95"/>
      <c r="AA10" s="95"/>
      <c r="AB10" s="95"/>
      <c r="AC10" s="95"/>
      <c r="AD10" s="95"/>
      <c r="AE10" s="102">
        <v>304</v>
      </c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8"/>
      <c r="BM10" s="99"/>
      <c r="BN10" s="99"/>
      <c r="BO10" s="99"/>
      <c r="BP10" s="99"/>
    </row>
    <row r="11" spans="1:68" ht="15.75" customHeight="1">
      <c r="A11" s="88"/>
      <c r="B11" s="88"/>
      <c r="C11" s="100" t="s">
        <v>211</v>
      </c>
      <c r="D11" s="90" t="s">
        <v>71</v>
      </c>
      <c r="E11" s="91">
        <v>4202</v>
      </c>
      <c r="F11" s="91"/>
      <c r="G11" s="93">
        <f t="shared" si="19"/>
        <v>0</v>
      </c>
      <c r="H11" s="93">
        <f t="shared" si="20"/>
        <v>0</v>
      </c>
      <c r="I11" s="94"/>
      <c r="J11" s="95"/>
      <c r="K11" s="95"/>
      <c r="L11" s="94"/>
      <c r="M11" s="96">
        <f t="shared" ref="M11:O11" si="39">Y11+AB11+AE11+AH11+AK11+AN11+AQ11+AT11+AW11+AZ11+BC11+BF11</f>
        <v>0</v>
      </c>
      <c r="N11" s="96">
        <f t="shared" si="39"/>
        <v>0</v>
      </c>
      <c r="O11" s="96">
        <f t="shared" si="39"/>
        <v>0</v>
      </c>
      <c r="P11" s="81">
        <f t="shared" ref="P11:R11" si="40">IF(BI11=0,SUM(Y11+AB11+AE11+AH11+AK11+AN11+AQ11+AT11+AW11+AZ11+BC11+BF11),BI11)</f>
        <v>0</v>
      </c>
      <c r="Q11" s="81">
        <f t="shared" si="40"/>
        <v>0</v>
      </c>
      <c r="R11" s="81">
        <f t="shared" si="40"/>
        <v>0</v>
      </c>
      <c r="S11" s="96">
        <f t="shared" si="18"/>
        <v>0</v>
      </c>
      <c r="T11" s="96">
        <f t="shared" si="23"/>
        <v>0</v>
      </c>
      <c r="U11" s="96">
        <f t="shared" si="24"/>
        <v>0</v>
      </c>
      <c r="V11" s="96" t="e">
        <f t="shared" ref="V11:W11" si="41">M11/I11</f>
        <v>#DIV/0!</v>
      </c>
      <c r="W11" s="97" t="e">
        <f t="shared" si="41"/>
        <v>#DIV/0!</v>
      </c>
      <c r="X11" s="97" t="e">
        <f t="shared" si="26"/>
        <v>#DIV/0!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8"/>
      <c r="BM11" s="99"/>
      <c r="BN11" s="99"/>
      <c r="BO11" s="99"/>
      <c r="BP11" s="99"/>
    </row>
    <row r="12" spans="1:68" ht="21">
      <c r="A12" s="104"/>
      <c r="B12" s="104"/>
      <c r="C12" s="104" t="s">
        <v>212</v>
      </c>
      <c r="D12" s="105"/>
      <c r="E12" s="86">
        <f t="shared" ref="E12:F12" si="42">SUM(E13:E66)</f>
        <v>1669164.1900000002</v>
      </c>
      <c r="F12" s="86">
        <f t="shared" si="42"/>
        <v>3250000</v>
      </c>
      <c r="G12" s="106">
        <f t="shared" si="19"/>
        <v>0.12061588141308015</v>
      </c>
      <c r="H12" s="106">
        <f t="shared" si="20"/>
        <v>1.2346700296751511E-2</v>
      </c>
      <c r="I12" s="86">
        <f>SUM(I13:I66)</f>
        <v>201327.71</v>
      </c>
      <c r="J12" s="86">
        <f t="shared" ref="J12:L12" si="43">SUM(J15:J66)</f>
        <v>1611770.46</v>
      </c>
      <c r="K12" s="86">
        <f t="shared" si="43"/>
        <v>16426.96</v>
      </c>
      <c r="L12" s="86">
        <f t="shared" si="43"/>
        <v>0</v>
      </c>
      <c r="M12" s="86">
        <f t="shared" ref="M12:N12" si="44">SUM(M13:M66)</f>
        <v>20608.669999999998</v>
      </c>
      <c r="N12" s="86">
        <f t="shared" si="44"/>
        <v>618385.79999999993</v>
      </c>
      <c r="O12" s="107">
        <f>SUM(O13:O63)</f>
        <v>0</v>
      </c>
      <c r="P12" s="86">
        <f t="shared" ref="P12:R12" si="45">IF(BI12=0,SUM(Y12+AB12+AE12+AH12+AK12+AN12+AQ12+AT12+AW12+AZ12+BC12+BF12),BI12)</f>
        <v>20608.669999999998</v>
      </c>
      <c r="Q12" s="86">
        <f t="shared" si="45"/>
        <v>618385.79999999993</v>
      </c>
      <c r="R12" s="107">
        <f t="shared" si="45"/>
        <v>0</v>
      </c>
      <c r="S12" s="86">
        <f>SUM(S13:S66)</f>
        <v>180719.03999999998</v>
      </c>
      <c r="T12" s="86">
        <f t="shared" ref="T12:U12" si="46">SUM(T15:T66)</f>
        <v>976957.70000000007</v>
      </c>
      <c r="U12" s="107">
        <f t="shared" si="46"/>
        <v>0</v>
      </c>
      <c r="V12" s="87">
        <f t="shared" ref="V12:W12" si="47">M12/I12</f>
        <v>0.10236380277707426</v>
      </c>
      <c r="W12" s="87">
        <f t="shared" si="47"/>
        <v>0.3836686521727169</v>
      </c>
      <c r="X12" s="87" t="e">
        <f t="shared" si="26"/>
        <v>#DIV/0!</v>
      </c>
      <c r="Y12" s="86">
        <f t="shared" ref="Y12:AC12" si="48">SUM(Y15:Y66)</f>
        <v>0</v>
      </c>
      <c r="Z12" s="86">
        <f t="shared" si="48"/>
        <v>162060.35</v>
      </c>
      <c r="AA12" s="86">
        <f t="shared" si="48"/>
        <v>0</v>
      </c>
      <c r="AB12" s="86">
        <f t="shared" si="48"/>
        <v>0</v>
      </c>
      <c r="AC12" s="86">
        <f t="shared" si="48"/>
        <v>163302.63</v>
      </c>
      <c r="AD12" s="86">
        <f>SUM(AD15:AD63)</f>
        <v>0</v>
      </c>
      <c r="AE12" s="86">
        <f>SUM(AE15:AE66)</f>
        <v>1725.32</v>
      </c>
      <c r="AF12" s="86">
        <f>SUM(AF15:AF65)</f>
        <v>200009.41999999995</v>
      </c>
      <c r="AG12" s="86">
        <f>SUM(AG15:AG63)</f>
        <v>0</v>
      </c>
      <c r="AH12" s="86">
        <f t="shared" ref="AH12:AI12" si="49">SUM(AH13:AH66)</f>
        <v>18883.349999999999</v>
      </c>
      <c r="AI12" s="86">
        <f t="shared" si="49"/>
        <v>93013.4</v>
      </c>
      <c r="AJ12" s="86">
        <f>SUM(AJ15:AJ63)</f>
        <v>0</v>
      </c>
      <c r="AK12" s="86">
        <f t="shared" ref="AK12:AL12" si="50">SUM(AK15:AK66)</f>
        <v>0</v>
      </c>
      <c r="AL12" s="86">
        <f t="shared" si="50"/>
        <v>0</v>
      </c>
      <c r="AM12" s="86">
        <f>SUM(AM15:AM63)</f>
        <v>0</v>
      </c>
      <c r="AN12" s="86">
        <f t="shared" ref="AN12:AO12" si="51">SUM(AN15:AN66)</f>
        <v>0</v>
      </c>
      <c r="AO12" s="86">
        <f t="shared" si="51"/>
        <v>0</v>
      </c>
      <c r="AP12" s="86">
        <f>SUM(AP15:AP63)</f>
        <v>0</v>
      </c>
      <c r="AQ12" s="86">
        <f t="shared" ref="AQ12:AR12" si="52">SUM(AQ15:AQ66)</f>
        <v>0</v>
      </c>
      <c r="AR12" s="86">
        <f t="shared" si="52"/>
        <v>0</v>
      </c>
      <c r="AS12" s="86">
        <f>SUM(AS15:AS63)</f>
        <v>0</v>
      </c>
      <c r="AT12" s="86">
        <f>SUM(AT15:AT66)</f>
        <v>0</v>
      </c>
      <c r="AU12" s="86">
        <f t="shared" ref="AU12:AV12" si="53">SUM(AU15:AU63)</f>
        <v>0</v>
      </c>
      <c r="AV12" s="86">
        <f t="shared" si="53"/>
        <v>0</v>
      </c>
      <c r="AW12" s="86">
        <f t="shared" ref="AW12:AX12" si="54">SUM(AW15:AW66)</f>
        <v>0</v>
      </c>
      <c r="AX12" s="86">
        <f t="shared" si="54"/>
        <v>0</v>
      </c>
      <c r="AY12" s="86">
        <f t="shared" ref="AY12:BK12" si="55">SUM(AY15:AY63)</f>
        <v>0</v>
      </c>
      <c r="AZ12" s="86">
        <f t="shared" si="55"/>
        <v>0</v>
      </c>
      <c r="BA12" s="86">
        <f t="shared" si="55"/>
        <v>0</v>
      </c>
      <c r="BB12" s="86">
        <f t="shared" si="55"/>
        <v>0</v>
      </c>
      <c r="BC12" s="86">
        <f t="shared" si="55"/>
        <v>0</v>
      </c>
      <c r="BD12" s="86">
        <f t="shared" si="55"/>
        <v>0</v>
      </c>
      <c r="BE12" s="86">
        <f t="shared" si="55"/>
        <v>0</v>
      </c>
      <c r="BF12" s="86">
        <f t="shared" si="55"/>
        <v>0</v>
      </c>
      <c r="BG12" s="86">
        <f t="shared" si="55"/>
        <v>0</v>
      </c>
      <c r="BH12" s="86">
        <f t="shared" si="55"/>
        <v>0</v>
      </c>
      <c r="BI12" s="86">
        <f t="shared" si="55"/>
        <v>0</v>
      </c>
      <c r="BJ12" s="86">
        <f t="shared" si="55"/>
        <v>0</v>
      </c>
      <c r="BK12" s="86">
        <f t="shared" si="55"/>
        <v>0</v>
      </c>
      <c r="BL12" s="108"/>
      <c r="BM12" s="109"/>
      <c r="BN12" s="109"/>
      <c r="BO12" s="109"/>
      <c r="BP12" s="109"/>
    </row>
    <row r="13" spans="1:68" ht="15.75">
      <c r="A13" s="88" t="s">
        <v>475</v>
      </c>
      <c r="B13" s="110"/>
      <c r="C13" s="89" t="s">
        <v>200</v>
      </c>
      <c r="D13" s="90" t="s">
        <v>201</v>
      </c>
      <c r="E13" s="91">
        <v>1500</v>
      </c>
      <c r="F13" s="91"/>
      <c r="G13" s="93">
        <f t="shared" si="19"/>
        <v>1</v>
      </c>
      <c r="H13" s="93">
        <f t="shared" si="20"/>
        <v>0</v>
      </c>
      <c r="I13" s="95">
        <v>1500</v>
      </c>
      <c r="J13" s="95"/>
      <c r="K13" s="95"/>
      <c r="L13" s="94"/>
      <c r="M13" s="96">
        <f t="shared" ref="M13:O13" si="56">Y13+AB13+AE13+AH13+AK13+AN13+AQ13+AT13+AW13+AZ13+BC13+BF13</f>
        <v>0</v>
      </c>
      <c r="N13" s="96">
        <f t="shared" si="56"/>
        <v>0</v>
      </c>
      <c r="O13" s="96">
        <f t="shared" si="56"/>
        <v>0</v>
      </c>
      <c r="P13" s="81">
        <f t="shared" ref="P13:R13" si="57">IF(BI13=0,SUM(Y13+AB13+AE13+AH13+AK13+AN13+AQ13+AT13+AW13+AZ13+BC13+BF13),BI13)</f>
        <v>0</v>
      </c>
      <c r="Q13" s="81">
        <f t="shared" si="57"/>
        <v>0</v>
      </c>
      <c r="R13" s="81">
        <f t="shared" si="57"/>
        <v>0</v>
      </c>
      <c r="S13" s="96">
        <f t="shared" ref="S13:T13" si="58">I13-M13</f>
        <v>1500</v>
      </c>
      <c r="T13" s="96">
        <f t="shared" si="58"/>
        <v>0</v>
      </c>
      <c r="U13" s="96">
        <f t="shared" ref="U13:U66" si="59">L13-O13</f>
        <v>0</v>
      </c>
      <c r="V13" s="111">
        <f t="shared" ref="V13:W13" si="60">M13/I13</f>
        <v>0</v>
      </c>
      <c r="W13" s="97" t="e">
        <f t="shared" si="60"/>
        <v>#DIV/0!</v>
      </c>
      <c r="X13" s="97" t="e">
        <f t="shared" si="26"/>
        <v>#DIV/0!</v>
      </c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102">
        <v>0</v>
      </c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102">
        <v>0</v>
      </c>
      <c r="BG13" s="95"/>
      <c r="BH13" s="95"/>
      <c r="BI13" s="95"/>
      <c r="BJ13" s="95"/>
      <c r="BK13" s="95"/>
      <c r="BL13" s="98"/>
      <c r="BM13" s="99"/>
      <c r="BN13" s="99"/>
      <c r="BO13" s="99"/>
      <c r="BP13" s="99"/>
    </row>
    <row r="14" spans="1:68" ht="15.75" customHeight="1">
      <c r="A14" s="353" t="s">
        <v>530</v>
      </c>
      <c r="B14" s="88"/>
      <c r="C14" s="89" t="s">
        <v>213</v>
      </c>
      <c r="D14" s="90" t="s">
        <v>74</v>
      </c>
      <c r="E14" s="91">
        <v>2000</v>
      </c>
      <c r="F14" s="91"/>
      <c r="G14" s="93">
        <f t="shared" si="19"/>
        <v>0.10367</v>
      </c>
      <c r="H14" s="93">
        <f t="shared" si="20"/>
        <v>0</v>
      </c>
      <c r="I14" s="354">
        <v>207.34</v>
      </c>
      <c r="J14" s="95"/>
      <c r="K14" s="95"/>
      <c r="L14" s="94"/>
      <c r="M14" s="96">
        <f t="shared" ref="M14:O14" si="61">Y14+AB14+AE14+AH14+AK14+AN14+AQ14+AT14+AW14+AZ14+BC14+BF14</f>
        <v>0</v>
      </c>
      <c r="N14" s="96">
        <f t="shared" si="61"/>
        <v>0</v>
      </c>
      <c r="O14" s="96">
        <f t="shared" si="61"/>
        <v>0</v>
      </c>
      <c r="P14" s="81">
        <f t="shared" ref="P14:R14" si="62">IF(BI14=0,SUM(Y14+AB14+AE14+AH14+AK14+AN14+AQ14+AT14+AW14+AZ14+BC14+BF14),BI14)</f>
        <v>0</v>
      </c>
      <c r="Q14" s="81">
        <f t="shared" si="62"/>
        <v>0</v>
      </c>
      <c r="R14" s="81">
        <f t="shared" si="62"/>
        <v>0</v>
      </c>
      <c r="S14" s="96">
        <f t="shared" ref="S14:T14" si="63">I14-M14</f>
        <v>207.34</v>
      </c>
      <c r="T14" s="96">
        <f t="shared" si="63"/>
        <v>0</v>
      </c>
      <c r="U14" s="96">
        <f t="shared" si="59"/>
        <v>0</v>
      </c>
      <c r="V14" s="96">
        <f t="shared" ref="V14:W14" si="64">M14/I14</f>
        <v>0</v>
      </c>
      <c r="W14" s="97" t="e">
        <f t="shared" si="64"/>
        <v>#DIV/0!</v>
      </c>
      <c r="X14" s="97" t="e">
        <f t="shared" si="26"/>
        <v>#DIV/0!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102">
        <v>0</v>
      </c>
      <c r="BG14" s="95"/>
      <c r="BH14" s="95"/>
      <c r="BI14" s="95"/>
      <c r="BJ14" s="95"/>
      <c r="BK14" s="95"/>
      <c r="BL14" s="98"/>
      <c r="BM14" s="99"/>
      <c r="BN14" s="99"/>
      <c r="BO14" s="99"/>
      <c r="BP14" s="99"/>
    </row>
    <row r="15" spans="1:68" ht="15.75" customHeight="1">
      <c r="A15" s="355" t="s">
        <v>531</v>
      </c>
      <c r="B15" s="113" t="s">
        <v>214</v>
      </c>
      <c r="C15" s="100" t="s">
        <v>215</v>
      </c>
      <c r="D15" s="114" t="s">
        <v>576</v>
      </c>
      <c r="E15" s="115">
        <v>280175</v>
      </c>
      <c r="F15" s="115"/>
      <c r="G15" s="93">
        <f t="shared" si="19"/>
        <v>1.784598911394664E-2</v>
      </c>
      <c r="H15" s="93">
        <f t="shared" si="20"/>
        <v>0</v>
      </c>
      <c r="I15" s="95">
        <f>5000</f>
        <v>5000</v>
      </c>
      <c r="J15" s="116">
        <v>194909.32</v>
      </c>
      <c r="K15" s="116"/>
      <c r="L15" s="117"/>
      <c r="M15" s="96">
        <f t="shared" ref="M15:O15" si="65">Y15+AB15+AE15+AH15+AK15+AN15+AQ15+AT15+AW15+AZ15+BC15+BF15</f>
        <v>0</v>
      </c>
      <c r="N15" s="96">
        <f t="shared" si="65"/>
        <v>66522.75</v>
      </c>
      <c r="O15" s="96">
        <f t="shared" si="65"/>
        <v>0</v>
      </c>
      <c r="P15" s="81">
        <f t="shared" ref="P15:R15" si="66">IF(BI15=0,SUM(Y15+AB15+AE15+AH15+AK15+AN15+AQ15+AT15+AW15+AZ15+BC15+BF15),BI15)</f>
        <v>0</v>
      </c>
      <c r="Q15" s="81">
        <f t="shared" si="66"/>
        <v>66522.75</v>
      </c>
      <c r="R15" s="81">
        <f t="shared" si="66"/>
        <v>0</v>
      </c>
      <c r="S15" s="96">
        <f t="shared" ref="S15:T15" si="67">I15-M15</f>
        <v>5000</v>
      </c>
      <c r="T15" s="96">
        <f t="shared" si="67"/>
        <v>128386.57</v>
      </c>
      <c r="U15" s="96">
        <f t="shared" si="59"/>
        <v>0</v>
      </c>
      <c r="V15" s="97">
        <f t="shared" ref="V15:W15" si="68">M15/I15</f>
        <v>0</v>
      </c>
      <c r="W15" s="97">
        <f t="shared" si="68"/>
        <v>0.34130102141857555</v>
      </c>
      <c r="X15" s="97" t="e">
        <f t="shared" si="26"/>
        <v>#DIV/0!</v>
      </c>
      <c r="Y15" s="95"/>
      <c r="Z15" s="102">
        <v>7679.93</v>
      </c>
      <c r="AA15" s="95"/>
      <c r="AB15" s="118"/>
      <c r="AC15" s="130">
        <v>6222.79</v>
      </c>
      <c r="AD15" s="95"/>
      <c r="AE15" s="95"/>
      <c r="AF15" s="102">
        <v>20020.3</v>
      </c>
      <c r="AG15" s="95"/>
      <c r="AH15" s="95"/>
      <c r="AI15" s="102">
        <v>32599.73</v>
      </c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8"/>
      <c r="BM15" s="99"/>
      <c r="BN15" s="99"/>
      <c r="BO15" s="99"/>
      <c r="BP15" s="99"/>
    </row>
    <row r="16" spans="1:68" ht="15.75" customHeight="1">
      <c r="A16" s="119"/>
      <c r="B16" s="120" t="s">
        <v>217</v>
      </c>
      <c r="C16" s="100" t="s">
        <v>218</v>
      </c>
      <c r="D16" s="121" t="s">
        <v>577</v>
      </c>
      <c r="E16" s="91">
        <v>2000</v>
      </c>
      <c r="F16" s="115"/>
      <c r="G16" s="93">
        <f t="shared" si="19"/>
        <v>0</v>
      </c>
      <c r="H16" s="93">
        <f t="shared" si="20"/>
        <v>0</v>
      </c>
      <c r="I16" s="95"/>
      <c r="J16" s="116">
        <f>2600+2712.58</f>
        <v>5312.58</v>
      </c>
      <c r="K16" s="116"/>
      <c r="L16" s="117"/>
      <c r="M16" s="96">
        <f t="shared" ref="M16:O16" si="69">Y16+AB16+AE16+AH16+AK16+AN16+AQ16+AT16+AW16+AZ16+BC16+BF16</f>
        <v>0</v>
      </c>
      <c r="N16" s="96">
        <f t="shared" si="69"/>
        <v>49.62</v>
      </c>
      <c r="O16" s="96">
        <f t="shared" si="69"/>
        <v>0</v>
      </c>
      <c r="P16" s="81">
        <f t="shared" ref="P16:R16" si="70">IF(BI16=0,SUM(Y16+AB16+AE16+AH16+AK16+AN16+AQ16+AT16+AW16+AZ16+BC16+BF16),BI16)</f>
        <v>0</v>
      </c>
      <c r="Q16" s="81">
        <f t="shared" si="70"/>
        <v>49.62</v>
      </c>
      <c r="R16" s="81">
        <f t="shared" si="70"/>
        <v>0</v>
      </c>
      <c r="S16" s="96">
        <f t="shared" ref="S16:T16" si="71">I16-M16</f>
        <v>0</v>
      </c>
      <c r="T16" s="96">
        <f t="shared" si="71"/>
        <v>5262.96</v>
      </c>
      <c r="U16" s="96">
        <f t="shared" si="59"/>
        <v>0</v>
      </c>
      <c r="V16" s="97" t="e">
        <f t="shared" ref="V16:W16" si="72">M16/I16</f>
        <v>#DIV/0!</v>
      </c>
      <c r="W16" s="97">
        <f t="shared" si="72"/>
        <v>9.340094643280665E-3</v>
      </c>
      <c r="X16" s="97" t="e">
        <f t="shared" si="26"/>
        <v>#DIV/0!</v>
      </c>
      <c r="Y16" s="95"/>
      <c r="Z16" s="95"/>
      <c r="AA16" s="95"/>
      <c r="AB16" s="118"/>
      <c r="AC16" s="118"/>
      <c r="AD16" s="95"/>
      <c r="AE16" s="95"/>
      <c r="AF16" s="95"/>
      <c r="AG16" s="95"/>
      <c r="AH16" s="95"/>
      <c r="AI16" s="102">
        <v>49.62</v>
      </c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8"/>
      <c r="BM16" s="99"/>
      <c r="BN16" s="99"/>
      <c r="BO16" s="99"/>
      <c r="BP16" s="99"/>
    </row>
    <row r="17" spans="1:68" ht="15.75" customHeight="1">
      <c r="A17" s="119"/>
      <c r="B17" s="113" t="s">
        <v>220</v>
      </c>
      <c r="C17" s="100" t="s">
        <v>221</v>
      </c>
      <c r="D17" s="121" t="s">
        <v>578</v>
      </c>
      <c r="E17" s="122">
        <v>0</v>
      </c>
      <c r="F17" s="123">
        <v>0</v>
      </c>
      <c r="G17" s="93" t="e">
        <f t="shared" si="19"/>
        <v>#DIV/0!</v>
      </c>
      <c r="H17" s="93" t="e">
        <f t="shared" si="20"/>
        <v>#DIV/0!</v>
      </c>
      <c r="I17" s="102">
        <v>0</v>
      </c>
      <c r="J17" s="116">
        <f>12487.09</f>
        <v>12487.09</v>
      </c>
      <c r="K17" s="116"/>
      <c r="L17" s="117"/>
      <c r="M17" s="96">
        <f t="shared" ref="M17:O17" si="73">Y17+AB17+AE17+AH17+AK17+AN17+AQ17+AT17+AW17+AZ17+BC17+BF17</f>
        <v>0</v>
      </c>
      <c r="N17" s="96">
        <f t="shared" si="73"/>
        <v>12487.09</v>
      </c>
      <c r="O17" s="96">
        <f t="shared" si="73"/>
        <v>0</v>
      </c>
      <c r="P17" s="81">
        <f t="shared" ref="P17:R17" si="74">IF(BI17=0,SUM(Y17+AB17+AE17+AH17+AK17+AN17+AQ17+AT17+AW17+AZ17+BC17+BF17),BI17)</f>
        <v>0</v>
      </c>
      <c r="Q17" s="81">
        <f t="shared" si="74"/>
        <v>12487.09</v>
      </c>
      <c r="R17" s="81">
        <f t="shared" si="74"/>
        <v>0</v>
      </c>
      <c r="S17" s="96">
        <f t="shared" ref="S17:T17" si="75">I17-M17</f>
        <v>0</v>
      </c>
      <c r="T17" s="96">
        <f t="shared" si="75"/>
        <v>0</v>
      </c>
      <c r="U17" s="96">
        <f t="shared" si="59"/>
        <v>0</v>
      </c>
      <c r="V17" s="97" t="e">
        <f t="shared" ref="V17:W17" si="76">M17/I17</f>
        <v>#DIV/0!</v>
      </c>
      <c r="W17" s="97">
        <f t="shared" si="76"/>
        <v>1</v>
      </c>
      <c r="X17" s="97" t="e">
        <f t="shared" si="26"/>
        <v>#DIV/0!</v>
      </c>
      <c r="Y17" s="95"/>
      <c r="Z17" s="102">
        <v>12487.09</v>
      </c>
      <c r="AA17" s="95"/>
      <c r="AB17" s="118"/>
      <c r="AC17" s="118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8"/>
      <c r="BM17" s="99"/>
      <c r="BN17" s="99"/>
      <c r="BO17" s="99"/>
      <c r="BP17" s="99"/>
    </row>
    <row r="18" spans="1:68" ht="15.75" customHeight="1">
      <c r="A18" s="119"/>
      <c r="B18" s="113" t="s">
        <v>223</v>
      </c>
      <c r="C18" s="100" t="s">
        <v>221</v>
      </c>
      <c r="D18" s="121" t="s">
        <v>579</v>
      </c>
      <c r="E18" s="91">
        <v>309000</v>
      </c>
      <c r="F18" s="115"/>
      <c r="G18" s="93">
        <f t="shared" si="19"/>
        <v>0</v>
      </c>
      <c r="H18" s="93">
        <f t="shared" si="20"/>
        <v>0</v>
      </c>
      <c r="I18" s="95"/>
      <c r="J18" s="116">
        <v>93746.62</v>
      </c>
      <c r="K18" s="116"/>
      <c r="L18" s="117"/>
      <c r="M18" s="96">
        <f t="shared" ref="M18:O18" si="77">Y18+AB18+AE18+AH18+AK18+AN18+AQ18+AT18+AW18+AZ18+BC18+BF18</f>
        <v>0</v>
      </c>
      <c r="N18" s="96">
        <f t="shared" si="77"/>
        <v>71199.960000000006</v>
      </c>
      <c r="O18" s="96">
        <f t="shared" si="77"/>
        <v>0</v>
      </c>
      <c r="P18" s="81">
        <f t="shared" ref="P18:R18" si="78">IF(BI18=0,SUM(Y18+AB18+AE18+AH18+AK18+AN18+AQ18+AT18+AW18+AZ18+BC18+BF18),BI18)</f>
        <v>0</v>
      </c>
      <c r="Q18" s="81">
        <f t="shared" si="78"/>
        <v>71199.960000000006</v>
      </c>
      <c r="R18" s="81">
        <f t="shared" si="78"/>
        <v>0</v>
      </c>
      <c r="S18" s="96">
        <f t="shared" ref="S18:T18" si="79">I18-M18</f>
        <v>0</v>
      </c>
      <c r="T18" s="96">
        <f t="shared" si="79"/>
        <v>22546.659999999989</v>
      </c>
      <c r="U18" s="96">
        <f t="shared" si="59"/>
        <v>0</v>
      </c>
      <c r="V18" s="97" t="e">
        <f t="shared" ref="V18:W18" si="80">M18/I18</f>
        <v>#DIV/0!</v>
      </c>
      <c r="W18" s="97">
        <f t="shared" si="80"/>
        <v>0.75949362227672856</v>
      </c>
      <c r="X18" s="97" t="e">
        <f t="shared" si="26"/>
        <v>#DIV/0!</v>
      </c>
      <c r="Y18" s="95"/>
      <c r="Z18" s="102">
        <v>17799.990000000002</v>
      </c>
      <c r="AA18" s="95"/>
      <c r="AB18" s="118"/>
      <c r="AC18" s="118">
        <f>17799.99</f>
        <v>17799.990000000002</v>
      </c>
      <c r="AD18" s="95"/>
      <c r="AE18" s="95"/>
      <c r="AF18" s="102">
        <v>17799.990000000002</v>
      </c>
      <c r="AG18" s="95"/>
      <c r="AH18" s="95"/>
      <c r="AI18" s="102">
        <v>17799.990000000002</v>
      </c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8"/>
      <c r="BM18" s="99"/>
      <c r="BN18" s="99"/>
      <c r="BO18" s="99"/>
      <c r="BP18" s="99"/>
    </row>
    <row r="19" spans="1:68" ht="15.75" customHeight="1">
      <c r="A19" s="119"/>
      <c r="B19" s="113" t="s">
        <v>225</v>
      </c>
      <c r="C19" s="100" t="s">
        <v>226</v>
      </c>
      <c r="D19" s="121" t="s">
        <v>580</v>
      </c>
      <c r="E19" s="91">
        <v>610000</v>
      </c>
      <c r="F19" s="115"/>
      <c r="G19" s="93">
        <f t="shared" si="19"/>
        <v>0</v>
      </c>
      <c r="H19" s="93">
        <f t="shared" si="20"/>
        <v>0</v>
      </c>
      <c r="I19" s="95"/>
      <c r="J19" s="116">
        <v>180180.54</v>
      </c>
      <c r="K19" s="116"/>
      <c r="L19" s="117"/>
      <c r="M19" s="96">
        <f t="shared" ref="M19:M66" si="81">Y19+AB19+AE19+AH19+AK19+AN19+AQ19+AT19+AW19+AZ19+BC19+BF19</f>
        <v>0</v>
      </c>
      <c r="N19" s="96">
        <f>Z19+AC19+AF19+AI19+AO19+AR19+AU19+AX19+BA19+BD19+BG19</f>
        <v>106932.03</v>
      </c>
      <c r="O19" s="96">
        <f>AA19+AD19+AG19+AJ19+AM19+AP19+AS19+AV19+AY19+BB19+BE19+BH19</f>
        <v>0</v>
      </c>
      <c r="P19" s="81">
        <f t="shared" ref="P19:R19" si="82">IF(BI19=0,SUM(Y19+AB19+AE19+AH19+AK19+AN19+AQ19+AT19+AW19+AZ19+BC19+BF19),BI19)</f>
        <v>0</v>
      </c>
      <c r="Q19" s="81">
        <f t="shared" si="82"/>
        <v>106932.03</v>
      </c>
      <c r="R19" s="81">
        <f t="shared" si="82"/>
        <v>0</v>
      </c>
      <c r="S19" s="96">
        <f t="shared" ref="S19:T19" si="83">I19-M19</f>
        <v>0</v>
      </c>
      <c r="T19" s="96">
        <f t="shared" si="83"/>
        <v>73248.510000000009</v>
      </c>
      <c r="U19" s="96">
        <f t="shared" si="59"/>
        <v>0</v>
      </c>
      <c r="V19" s="97" t="e">
        <f t="shared" ref="V19:W19" si="84">M19/I19</f>
        <v>#DIV/0!</v>
      </c>
      <c r="W19" s="97">
        <f t="shared" si="84"/>
        <v>0.59347158133725209</v>
      </c>
      <c r="X19" s="97" t="e">
        <f t="shared" si="26"/>
        <v>#DIV/0!</v>
      </c>
      <c r="Y19" s="95"/>
      <c r="Z19" s="102">
        <v>20020.060000000001</v>
      </c>
      <c r="AA19" s="124"/>
      <c r="AB19" s="118"/>
      <c r="AC19" s="130">
        <v>39105.86</v>
      </c>
      <c r="AD19" s="95"/>
      <c r="AE19" s="95"/>
      <c r="AF19" s="102">
        <f>3837.16+43968.95</f>
        <v>47806.11</v>
      </c>
      <c r="AG19" s="95"/>
      <c r="AH19" s="95"/>
      <c r="AI19" s="95"/>
      <c r="AJ19" s="95"/>
      <c r="AK19" s="95"/>
      <c r="AL19" s="12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8"/>
      <c r="BM19" s="99"/>
      <c r="BN19" s="99"/>
      <c r="BO19" s="99"/>
      <c r="BP19" s="99"/>
    </row>
    <row r="20" spans="1:68" ht="15.75">
      <c r="A20" s="119"/>
      <c r="B20" s="113" t="s">
        <v>228</v>
      </c>
      <c r="C20" s="100" t="s">
        <v>229</v>
      </c>
      <c r="D20" s="90" t="s">
        <v>581</v>
      </c>
      <c r="E20" s="91">
        <v>43000</v>
      </c>
      <c r="F20" s="91"/>
      <c r="G20" s="93">
        <f t="shared" si="19"/>
        <v>0</v>
      </c>
      <c r="H20" s="93">
        <f t="shared" si="20"/>
        <v>0</v>
      </c>
      <c r="I20" s="95"/>
      <c r="J20" s="116">
        <v>20565.900000000001</v>
      </c>
      <c r="K20" s="116"/>
      <c r="L20" s="117"/>
      <c r="M20" s="96">
        <f t="shared" si="81"/>
        <v>0</v>
      </c>
      <c r="N20" s="96">
        <f t="shared" ref="N20:O20" si="85">Z20+AC20+AF20+AI20+AL20+AO20+AR20+AU20+AX20+BA20+BD20+BG20</f>
        <v>14180.970000000001</v>
      </c>
      <c r="O20" s="96">
        <f t="shared" si="85"/>
        <v>0</v>
      </c>
      <c r="P20" s="81">
        <f t="shared" ref="P20:R20" si="86">IF(BI20=0,SUM(Y20+AB20+AE20+AH20+AK20+AN20+AQ20+AT20+AW20+AZ20+BC20+BF20),BI20)</f>
        <v>0</v>
      </c>
      <c r="Q20" s="81">
        <f t="shared" si="86"/>
        <v>14180.970000000001</v>
      </c>
      <c r="R20" s="81">
        <f t="shared" si="86"/>
        <v>0</v>
      </c>
      <c r="S20" s="96">
        <f t="shared" ref="S20:T20" si="87">I20-M20</f>
        <v>0</v>
      </c>
      <c r="T20" s="96">
        <f t="shared" si="87"/>
        <v>6384.93</v>
      </c>
      <c r="U20" s="96">
        <f t="shared" si="59"/>
        <v>0</v>
      </c>
      <c r="V20" s="97" t="e">
        <f t="shared" ref="V20:W20" si="88">M20/I20</f>
        <v>#DIV/0!</v>
      </c>
      <c r="W20" s="97">
        <f t="shared" si="88"/>
        <v>0.6895380216766589</v>
      </c>
      <c r="X20" s="97" t="e">
        <f t="shared" si="26"/>
        <v>#DIV/0!</v>
      </c>
      <c r="Y20" s="95"/>
      <c r="Z20" s="102">
        <v>3427.65</v>
      </c>
      <c r="AA20" s="95"/>
      <c r="AB20" s="118"/>
      <c r="AC20" s="130">
        <f>2856.37+306.37</f>
        <v>3162.74</v>
      </c>
      <c r="AD20" s="95"/>
      <c r="AE20" s="95"/>
      <c r="AF20" s="125">
        <f>3795.29</f>
        <v>3795.29</v>
      </c>
      <c r="AG20" s="95"/>
      <c r="AH20" s="95"/>
      <c r="AI20" s="102">
        <v>3795.29</v>
      </c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8"/>
      <c r="BM20" s="99"/>
      <c r="BN20" s="99"/>
      <c r="BO20" s="99"/>
      <c r="BP20" s="99"/>
    </row>
    <row r="21" spans="1:68" ht="15.75" customHeight="1">
      <c r="A21" s="119"/>
      <c r="B21" s="113" t="s">
        <v>231</v>
      </c>
      <c r="C21" s="100" t="s">
        <v>232</v>
      </c>
      <c r="D21" s="90" t="s">
        <v>582</v>
      </c>
      <c r="E21" s="91">
        <v>2000</v>
      </c>
      <c r="F21" s="91"/>
      <c r="G21" s="93">
        <f t="shared" si="19"/>
        <v>0</v>
      </c>
      <c r="H21" s="93">
        <f t="shared" si="20"/>
        <v>0</v>
      </c>
      <c r="I21" s="95"/>
      <c r="J21" s="116">
        <v>1838.67</v>
      </c>
      <c r="K21" s="116"/>
      <c r="L21" s="117"/>
      <c r="M21" s="96">
        <f t="shared" si="81"/>
        <v>0</v>
      </c>
      <c r="N21" s="96">
        <f t="shared" ref="N21:O21" si="89">Z21+AC21+AF21+AI21+AL21+AO21+AR21+AU21+AX21+BA21+BD21+BG21</f>
        <v>1163.06</v>
      </c>
      <c r="O21" s="96">
        <f t="shared" si="89"/>
        <v>0</v>
      </c>
      <c r="P21" s="81">
        <f t="shared" ref="P21:R21" si="90">IF(BI21=0,SUM(Y21+AB21+AE21+AH21+AK21+AN21+AQ21+AT21+AW21+AZ21+BC21+BF21),BI21)</f>
        <v>0</v>
      </c>
      <c r="Q21" s="81">
        <f t="shared" si="90"/>
        <v>1163.06</v>
      </c>
      <c r="R21" s="81">
        <f t="shared" si="90"/>
        <v>0</v>
      </c>
      <c r="S21" s="96">
        <f t="shared" ref="S21:T21" si="91">I21-M21</f>
        <v>0</v>
      </c>
      <c r="T21" s="96">
        <f t="shared" si="91"/>
        <v>675.61000000000013</v>
      </c>
      <c r="U21" s="96">
        <f t="shared" si="59"/>
        <v>0</v>
      </c>
      <c r="V21" s="97" t="e">
        <f t="shared" ref="V21:W21" si="92">M21/I21</f>
        <v>#DIV/0!</v>
      </c>
      <c r="W21" s="97">
        <f t="shared" si="92"/>
        <v>0.6325550533809764</v>
      </c>
      <c r="X21" s="97" t="e">
        <f t="shared" si="26"/>
        <v>#DIV/0!</v>
      </c>
      <c r="Y21" s="95"/>
      <c r="Z21" s="95"/>
      <c r="AA21" s="95"/>
      <c r="AB21" s="118"/>
      <c r="AC21" s="118"/>
      <c r="AD21" s="95"/>
      <c r="AE21" s="95"/>
      <c r="AF21" s="95"/>
      <c r="AG21" s="95"/>
      <c r="AH21" s="95"/>
      <c r="AI21" s="102">
        <v>1163.06</v>
      </c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8"/>
      <c r="BM21" s="99"/>
      <c r="BN21" s="99"/>
      <c r="BO21" s="99"/>
      <c r="BP21" s="99"/>
    </row>
    <row r="22" spans="1:68" ht="15.75" customHeight="1">
      <c r="A22" s="119" t="s">
        <v>483</v>
      </c>
      <c r="B22" s="113" t="s">
        <v>234</v>
      </c>
      <c r="C22" s="100" t="s">
        <v>229</v>
      </c>
      <c r="D22" s="209" t="s">
        <v>583</v>
      </c>
      <c r="E22" s="91">
        <v>45000</v>
      </c>
      <c r="F22" s="115"/>
      <c r="G22" s="93">
        <f t="shared" si="19"/>
        <v>1.0740742222222224</v>
      </c>
      <c r="H22" s="93">
        <f t="shared" si="20"/>
        <v>0.1236811111111111</v>
      </c>
      <c r="I22" s="102">
        <f>4393.94+43939.4</f>
        <v>48333.340000000004</v>
      </c>
      <c r="J22" s="116">
        <v>16833.330000000002</v>
      </c>
      <c r="K22" s="116"/>
      <c r="L22" s="117"/>
      <c r="M22" s="96">
        <f t="shared" si="81"/>
        <v>5565.65</v>
      </c>
      <c r="N22" s="96">
        <f t="shared" ref="N22:O22" si="93">Z22+AC22+AF22+AI22+AL22+AO22+AR22+AU22+AX22+BA22+BD22+BG22</f>
        <v>13856.23</v>
      </c>
      <c r="O22" s="96">
        <f t="shared" si="93"/>
        <v>0</v>
      </c>
      <c r="P22" s="81">
        <f t="shared" ref="P22:R22" si="94">IF(BI22=0,SUM(Y22+AB22+AE22+AH22+AK22+AN22+AQ22+AT22+AW22+AZ22+BC22+BF22),BI22)</f>
        <v>5565.65</v>
      </c>
      <c r="Q22" s="81">
        <f t="shared" si="94"/>
        <v>13856.23</v>
      </c>
      <c r="R22" s="81">
        <f t="shared" si="94"/>
        <v>0</v>
      </c>
      <c r="S22" s="96">
        <f t="shared" ref="S22:T22" si="95">I22-M22</f>
        <v>42767.69</v>
      </c>
      <c r="T22" s="96">
        <f t="shared" si="95"/>
        <v>2977.1000000000022</v>
      </c>
      <c r="U22" s="96">
        <f t="shared" si="59"/>
        <v>0</v>
      </c>
      <c r="V22" s="97">
        <f t="shared" ref="V22:W22" si="96">M22/I22</f>
        <v>0.11515136342739814</v>
      </c>
      <c r="W22" s="97">
        <f t="shared" si="96"/>
        <v>0.82314253923614622</v>
      </c>
      <c r="X22" s="97" t="e">
        <f t="shared" si="26"/>
        <v>#DIV/0!</v>
      </c>
      <c r="Y22" s="95"/>
      <c r="Z22" s="102">
        <f>3725.61+3078.02</f>
        <v>6803.63</v>
      </c>
      <c r="AA22" s="95"/>
      <c r="AB22" s="118"/>
      <c r="AC22" s="130">
        <v>4068.81</v>
      </c>
      <c r="AD22" s="95"/>
      <c r="AE22" s="102">
        <v>1171.71</v>
      </c>
      <c r="AF22" s="102">
        <f>2983.79</f>
        <v>2983.79</v>
      </c>
      <c r="AG22" s="95"/>
      <c r="AH22" s="102">
        <v>4393.9399999999996</v>
      </c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8"/>
      <c r="BM22" s="99"/>
      <c r="BN22" s="99"/>
      <c r="BO22" s="99"/>
      <c r="BP22" s="99"/>
    </row>
    <row r="23" spans="1:68" ht="15.75" customHeight="1">
      <c r="A23" s="119"/>
      <c r="B23" s="113" t="s">
        <v>236</v>
      </c>
      <c r="C23" s="100" t="s">
        <v>229</v>
      </c>
      <c r="D23" s="121" t="s">
        <v>584</v>
      </c>
      <c r="E23" s="91">
        <v>43000</v>
      </c>
      <c r="F23" s="115"/>
      <c r="G23" s="93">
        <f t="shared" si="19"/>
        <v>0</v>
      </c>
      <c r="H23" s="93">
        <f t="shared" si="20"/>
        <v>0</v>
      </c>
      <c r="I23" s="95"/>
      <c r="J23" s="116">
        <v>18798.599999999999</v>
      </c>
      <c r="K23" s="116"/>
      <c r="L23" s="117"/>
      <c r="M23" s="96">
        <f t="shared" si="81"/>
        <v>0</v>
      </c>
      <c r="N23" s="96">
        <f t="shared" ref="N23:O23" si="97">Z23+AC23+AF23+AI23+AL23+AO23+AR23+AU23+AX23+BA23+BD23+BG23</f>
        <v>13612.470000000001</v>
      </c>
      <c r="O23" s="96">
        <f t="shared" si="97"/>
        <v>0</v>
      </c>
      <c r="P23" s="81">
        <f t="shared" ref="P23:R23" si="98">IF(BI23=0,SUM(Y23+AB23+AE23+AH23+AK23+AN23+AQ23+AT23+AW23+AZ23+BC23+BF23),BI23)</f>
        <v>0</v>
      </c>
      <c r="Q23" s="81">
        <f t="shared" si="98"/>
        <v>13612.470000000001</v>
      </c>
      <c r="R23" s="81">
        <f t="shared" si="98"/>
        <v>0</v>
      </c>
      <c r="S23" s="96">
        <f t="shared" ref="S23:T23" si="99">I23-M23</f>
        <v>0</v>
      </c>
      <c r="T23" s="96">
        <f t="shared" si="99"/>
        <v>5186.1299999999974</v>
      </c>
      <c r="U23" s="96">
        <f t="shared" si="59"/>
        <v>0</v>
      </c>
      <c r="V23" s="97" t="e">
        <f t="shared" ref="V23:W23" si="100">M23/I23</f>
        <v>#DIV/0!</v>
      </c>
      <c r="W23" s="97">
        <f t="shared" si="100"/>
        <v>0.72412147713127584</v>
      </c>
      <c r="X23" s="97" t="e">
        <f t="shared" si="26"/>
        <v>#DIV/0!</v>
      </c>
      <c r="Y23" s="95"/>
      <c r="Z23" s="102">
        <v>3133.1</v>
      </c>
      <c r="AA23" s="95"/>
      <c r="AB23" s="118"/>
      <c r="AC23" s="118">
        <f>3133.1</f>
        <v>3133.1</v>
      </c>
      <c r="AD23" s="95"/>
      <c r="AE23" s="95"/>
      <c r="AF23" s="356">
        <f>3133.1+886.71</f>
        <v>4019.81</v>
      </c>
      <c r="AG23" s="128"/>
      <c r="AH23" s="128"/>
      <c r="AI23" s="259">
        <f>3297.25+29.21</f>
        <v>3326.46</v>
      </c>
      <c r="AJ23" s="128"/>
      <c r="AK23" s="95"/>
      <c r="AL23" s="128"/>
      <c r="AM23" s="128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8"/>
      <c r="BM23" s="99"/>
      <c r="BN23" s="99"/>
      <c r="BO23" s="99"/>
      <c r="BP23" s="99"/>
    </row>
    <row r="24" spans="1:68" ht="15.75" customHeight="1">
      <c r="A24" s="119"/>
      <c r="B24" s="113"/>
      <c r="C24" s="100" t="s">
        <v>229</v>
      </c>
      <c r="D24" s="121" t="s">
        <v>238</v>
      </c>
      <c r="E24" s="91">
        <v>44707.32</v>
      </c>
      <c r="F24" s="92">
        <v>50000</v>
      </c>
      <c r="G24" s="93">
        <f t="shared" si="19"/>
        <v>0</v>
      </c>
      <c r="H24" s="93"/>
      <c r="I24" s="95"/>
      <c r="J24" s="116"/>
      <c r="K24" s="116"/>
      <c r="L24" s="117"/>
      <c r="M24" s="96">
        <f t="shared" si="81"/>
        <v>0</v>
      </c>
      <c r="N24" s="96">
        <f t="shared" ref="N24:O24" si="101">Z24+AC24+AF24+AI24+AL24+AO24+AR24+AU24+AX24+BA24+BD24+BG24</f>
        <v>0</v>
      </c>
      <c r="O24" s="96">
        <f t="shared" si="101"/>
        <v>0</v>
      </c>
      <c r="P24" s="81">
        <f t="shared" ref="P24:R24" si="102">IF(BI24=0,SUM(Y24+AB24+AE24+AH24+AK24+AN24+AQ24+AT24+AW24+AZ24+BC24+BF24),BI24)</f>
        <v>0</v>
      </c>
      <c r="Q24" s="81">
        <f t="shared" si="102"/>
        <v>0</v>
      </c>
      <c r="R24" s="81">
        <f t="shared" si="102"/>
        <v>0</v>
      </c>
      <c r="S24" s="96">
        <f t="shared" ref="S24:T24" si="103">I24-M24</f>
        <v>0</v>
      </c>
      <c r="T24" s="96">
        <f t="shared" si="103"/>
        <v>0</v>
      </c>
      <c r="U24" s="96">
        <f t="shared" si="59"/>
        <v>0</v>
      </c>
      <c r="V24" s="97" t="e">
        <f t="shared" ref="V24:W24" si="104">M24/I24</f>
        <v>#DIV/0!</v>
      </c>
      <c r="W24" s="97" t="e">
        <f t="shared" si="104"/>
        <v>#DIV/0!</v>
      </c>
      <c r="X24" s="97" t="e">
        <f t="shared" si="26"/>
        <v>#DIV/0!</v>
      </c>
      <c r="Y24" s="95"/>
      <c r="Z24" s="95"/>
      <c r="AA24" s="95"/>
      <c r="AB24" s="118"/>
      <c r="AC24" s="118"/>
      <c r="AD24" s="95"/>
      <c r="AE24" s="95"/>
      <c r="AF24" s="349"/>
      <c r="AG24" s="128"/>
      <c r="AH24" s="128"/>
      <c r="AI24" s="128"/>
      <c r="AJ24" s="128"/>
      <c r="AK24" s="95"/>
      <c r="AL24" s="128"/>
      <c r="AM24" s="128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8"/>
      <c r="BM24" s="99"/>
      <c r="BN24" s="99"/>
      <c r="BO24" s="99"/>
      <c r="BP24" s="99"/>
    </row>
    <row r="25" spans="1:68" ht="15.75" customHeight="1">
      <c r="A25" s="112"/>
      <c r="B25" s="113" t="s">
        <v>239</v>
      </c>
      <c r="C25" s="100" t="s">
        <v>240</v>
      </c>
      <c r="D25" s="90" t="s">
        <v>585</v>
      </c>
      <c r="E25" s="91">
        <v>7000</v>
      </c>
      <c r="F25" s="91"/>
      <c r="G25" s="93">
        <f t="shared" si="19"/>
        <v>0</v>
      </c>
      <c r="H25" s="93">
        <f t="shared" ref="H25:H54" si="105">M25/E25</f>
        <v>0</v>
      </c>
      <c r="I25" s="95"/>
      <c r="J25" s="116">
        <v>5583.4</v>
      </c>
      <c r="K25" s="116"/>
      <c r="L25" s="117"/>
      <c r="M25" s="96">
        <f t="shared" si="81"/>
        <v>0</v>
      </c>
      <c r="N25" s="96">
        <f t="shared" ref="N25:O25" si="106">Z25+AC25+AF25+AI25+AL25+AO25+AR25+AU25+AX25+BA25+BD25+BG25</f>
        <v>5583.4</v>
      </c>
      <c r="O25" s="96">
        <f t="shared" si="106"/>
        <v>0</v>
      </c>
      <c r="P25" s="81">
        <f t="shared" ref="P25:R25" si="107">IF(BI25=0,SUM(Y25+AB25+AE25+AH25+AK25+AN25+AQ25+AT25+AW25+AZ25+BC25+BF25),BI25)</f>
        <v>0</v>
      </c>
      <c r="Q25" s="81">
        <f t="shared" si="107"/>
        <v>5583.4</v>
      </c>
      <c r="R25" s="81">
        <f t="shared" si="107"/>
        <v>0</v>
      </c>
      <c r="S25" s="96">
        <f t="shared" ref="S25:T25" si="108">I25-M25</f>
        <v>0</v>
      </c>
      <c r="T25" s="96">
        <f t="shared" si="108"/>
        <v>0</v>
      </c>
      <c r="U25" s="96">
        <f t="shared" si="59"/>
        <v>0</v>
      </c>
      <c r="V25" s="97" t="e">
        <f t="shared" ref="V25:W25" si="109">M25/I25</f>
        <v>#DIV/0!</v>
      </c>
      <c r="W25" s="97">
        <f t="shared" si="109"/>
        <v>1</v>
      </c>
      <c r="X25" s="97" t="e">
        <f t="shared" si="26"/>
        <v>#DIV/0!</v>
      </c>
      <c r="Y25" s="95"/>
      <c r="Z25" s="95"/>
      <c r="AA25" s="95"/>
      <c r="AB25" s="118"/>
      <c r="AC25" s="118"/>
      <c r="AD25" s="95"/>
      <c r="AE25" s="95"/>
      <c r="AF25" s="102">
        <v>5583.4</v>
      </c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8"/>
      <c r="BM25" s="99"/>
      <c r="BN25" s="99"/>
      <c r="BO25" s="99"/>
      <c r="BP25" s="99"/>
    </row>
    <row r="26" spans="1:68" ht="15.75" customHeight="1">
      <c r="A26" s="355" t="s">
        <v>586</v>
      </c>
      <c r="B26" s="113"/>
      <c r="C26" s="100" t="s">
        <v>242</v>
      </c>
      <c r="D26" s="121" t="s">
        <v>587</v>
      </c>
      <c r="E26" s="115">
        <v>8404</v>
      </c>
      <c r="F26" s="115"/>
      <c r="G26" s="93">
        <f t="shared" si="19"/>
        <v>0.3420395049976202</v>
      </c>
      <c r="H26" s="93">
        <f t="shared" si="105"/>
        <v>0</v>
      </c>
      <c r="I26" s="102">
        <v>2874.5</v>
      </c>
      <c r="J26" s="116"/>
      <c r="K26" s="116"/>
      <c r="L26" s="117"/>
      <c r="M26" s="96">
        <f t="shared" si="81"/>
        <v>0</v>
      </c>
      <c r="N26" s="96">
        <f t="shared" ref="N26:O26" si="110">Z26+AC26+AF26+AI26+AL26+AO26+AR26+AU26+AX26+BA26+BD26+BG26</f>
        <v>0</v>
      </c>
      <c r="O26" s="96">
        <f t="shared" si="110"/>
        <v>0</v>
      </c>
      <c r="P26" s="81">
        <f t="shared" ref="P26:R26" si="111">IF(BI26=0,SUM(Y26+AB26+AE26+AH26+AK26+AN26+AQ26+AT26+AW26+AZ26+BC26+BF26),BI26)</f>
        <v>0</v>
      </c>
      <c r="Q26" s="81">
        <f t="shared" si="111"/>
        <v>0</v>
      </c>
      <c r="R26" s="81">
        <f t="shared" si="111"/>
        <v>0</v>
      </c>
      <c r="S26" s="96">
        <f t="shared" ref="S26:T26" si="112">I26-M26</f>
        <v>2874.5</v>
      </c>
      <c r="T26" s="96">
        <f t="shared" si="112"/>
        <v>0</v>
      </c>
      <c r="U26" s="96">
        <f t="shared" si="59"/>
        <v>0</v>
      </c>
      <c r="V26" s="97">
        <f t="shared" ref="V26:W26" si="113">M26/I26</f>
        <v>0</v>
      </c>
      <c r="W26" s="97" t="e">
        <f t="shared" si="113"/>
        <v>#DIV/0!</v>
      </c>
      <c r="X26" s="97" t="e">
        <f t="shared" si="26"/>
        <v>#DIV/0!</v>
      </c>
      <c r="Y26" s="95"/>
      <c r="Z26" s="95"/>
      <c r="AA26" s="95"/>
      <c r="AB26" s="118"/>
      <c r="AC26" s="118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8"/>
      <c r="BM26" s="99"/>
      <c r="BN26" s="99"/>
      <c r="BO26" s="99"/>
      <c r="BP26" s="99"/>
    </row>
    <row r="27" spans="1:68" ht="15.75" customHeight="1">
      <c r="A27" s="112"/>
      <c r="B27" s="113" t="s">
        <v>244</v>
      </c>
      <c r="C27" s="100" t="s">
        <v>245</v>
      </c>
      <c r="D27" s="90" t="s">
        <v>86</v>
      </c>
      <c r="E27" s="91">
        <v>10000</v>
      </c>
      <c r="F27" s="91"/>
      <c r="G27" s="93">
        <f t="shared" si="19"/>
        <v>0</v>
      </c>
      <c r="H27" s="93">
        <f t="shared" si="105"/>
        <v>0</v>
      </c>
      <c r="I27" s="95"/>
      <c r="J27" s="116">
        <v>13095</v>
      </c>
      <c r="K27" s="116"/>
      <c r="L27" s="117"/>
      <c r="M27" s="96">
        <f t="shared" si="81"/>
        <v>0</v>
      </c>
      <c r="N27" s="96">
        <f t="shared" ref="N27:O27" si="114">Z27+AC27+AF27+AI27+AL27+AO27+AR27+AU27+AX27+BA27+BD27+BG27</f>
        <v>13095</v>
      </c>
      <c r="O27" s="96">
        <f t="shared" si="114"/>
        <v>0</v>
      </c>
      <c r="P27" s="81">
        <f t="shared" ref="P27:R27" si="115">IF(BI27=0,SUM(Y27+AB27+AE27+AH27+AK27+AN27+AQ27+AT27+AW27+AZ27+BC27+BF27),BI27)</f>
        <v>0</v>
      </c>
      <c r="Q27" s="81">
        <f t="shared" si="115"/>
        <v>13095</v>
      </c>
      <c r="R27" s="81">
        <f t="shared" si="115"/>
        <v>0</v>
      </c>
      <c r="S27" s="96">
        <f t="shared" ref="S27:T27" si="116">I27-M27</f>
        <v>0</v>
      </c>
      <c r="T27" s="96">
        <f t="shared" si="116"/>
        <v>0</v>
      </c>
      <c r="U27" s="96">
        <f t="shared" si="59"/>
        <v>0</v>
      </c>
      <c r="V27" s="97" t="e">
        <f t="shared" ref="V27:W27" si="117">M27/I27</f>
        <v>#DIV/0!</v>
      </c>
      <c r="W27" s="97">
        <f t="shared" si="117"/>
        <v>1</v>
      </c>
      <c r="X27" s="97" t="e">
        <f t="shared" si="26"/>
        <v>#DIV/0!</v>
      </c>
      <c r="Y27" s="95"/>
      <c r="Z27" s="95">
        <f>13095</f>
        <v>13095</v>
      </c>
      <c r="AA27" s="95"/>
      <c r="AB27" s="118"/>
      <c r="AC27" s="118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8"/>
      <c r="BM27" s="99"/>
      <c r="BN27" s="99"/>
      <c r="BO27" s="99"/>
      <c r="BP27" s="99"/>
    </row>
    <row r="28" spans="1:68" ht="15.75" customHeight="1">
      <c r="A28" s="112"/>
      <c r="B28" s="113" t="s">
        <v>246</v>
      </c>
      <c r="C28" s="100" t="s">
        <v>240</v>
      </c>
      <c r="D28" s="90" t="s">
        <v>87</v>
      </c>
      <c r="E28" s="91">
        <v>4202</v>
      </c>
      <c r="F28" s="91"/>
      <c r="G28" s="93">
        <f t="shared" si="19"/>
        <v>0</v>
      </c>
      <c r="H28" s="93">
        <f t="shared" si="105"/>
        <v>0</v>
      </c>
      <c r="I28" s="95"/>
      <c r="J28" s="116">
        <v>16850</v>
      </c>
      <c r="K28" s="116"/>
      <c r="L28" s="117"/>
      <c r="M28" s="96">
        <f t="shared" si="81"/>
        <v>0</v>
      </c>
      <c r="N28" s="96">
        <f t="shared" ref="N28:O28" si="118">Z28+AC28+AF28+AI28+AL28+AO28+AR28+AU28+AX28+BA28+BD28+BG28</f>
        <v>5229.5</v>
      </c>
      <c r="O28" s="96">
        <f t="shared" si="118"/>
        <v>0</v>
      </c>
      <c r="P28" s="81">
        <f t="shared" ref="P28:R28" si="119">IF(BI28=0,SUM(Y28+AB28+AE28+AH28+AK28+AN28+AQ28+AT28+AW28+AZ28+BC28+BF28),BI28)</f>
        <v>0</v>
      </c>
      <c r="Q28" s="81">
        <f t="shared" si="119"/>
        <v>5229.5</v>
      </c>
      <c r="R28" s="81">
        <f t="shared" si="119"/>
        <v>0</v>
      </c>
      <c r="S28" s="96">
        <f t="shared" ref="S28:T28" si="120">I28-M28</f>
        <v>0</v>
      </c>
      <c r="T28" s="96">
        <f t="shared" si="120"/>
        <v>11620.5</v>
      </c>
      <c r="U28" s="96">
        <f t="shared" si="59"/>
        <v>0</v>
      </c>
      <c r="V28" s="97" t="e">
        <f t="shared" ref="V28:W28" si="121">M28/I28</f>
        <v>#DIV/0!</v>
      </c>
      <c r="W28" s="97">
        <f t="shared" si="121"/>
        <v>0.31035608308605339</v>
      </c>
      <c r="X28" s="97" t="e">
        <f t="shared" si="26"/>
        <v>#DIV/0!</v>
      </c>
      <c r="Y28" s="95"/>
      <c r="Z28" s="95"/>
      <c r="AA28" s="95"/>
      <c r="AB28" s="118"/>
      <c r="AC28" s="130">
        <v>5229.5</v>
      </c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8"/>
      <c r="BM28" s="99"/>
      <c r="BN28" s="99"/>
      <c r="BO28" s="99"/>
      <c r="BP28" s="99"/>
    </row>
    <row r="29" spans="1:68" ht="15.75" customHeight="1">
      <c r="A29" s="119"/>
      <c r="B29" s="113"/>
      <c r="C29" s="100" t="s">
        <v>242</v>
      </c>
      <c r="D29" s="90" t="s">
        <v>247</v>
      </c>
      <c r="E29" s="91">
        <v>4202</v>
      </c>
      <c r="F29" s="91"/>
      <c r="G29" s="93">
        <f t="shared" si="19"/>
        <v>0</v>
      </c>
      <c r="H29" s="93">
        <f t="shared" si="105"/>
        <v>0</v>
      </c>
      <c r="I29" s="95"/>
      <c r="J29" s="116"/>
      <c r="K29" s="116"/>
      <c r="L29" s="117"/>
      <c r="M29" s="96">
        <f t="shared" si="81"/>
        <v>0</v>
      </c>
      <c r="N29" s="96">
        <f t="shared" ref="N29:O29" si="122">Z29+AC29+AF29+AI29+AL29+AO29+AR29+AU29+AX29+BA29+BD29+BG29</f>
        <v>0</v>
      </c>
      <c r="O29" s="96">
        <f t="shared" si="122"/>
        <v>0</v>
      </c>
      <c r="P29" s="81">
        <f t="shared" ref="P29:R29" si="123">IF(BI29=0,SUM(Y29+AB29+AE29+AH29+AK29+AN29+AQ29+AT29+AW29+AZ29+BC29+BF29),BI29)</f>
        <v>0</v>
      </c>
      <c r="Q29" s="81">
        <f t="shared" si="123"/>
        <v>0</v>
      </c>
      <c r="R29" s="81">
        <f t="shared" si="123"/>
        <v>0</v>
      </c>
      <c r="S29" s="96">
        <f t="shared" ref="S29:T29" si="124">I29-M29</f>
        <v>0</v>
      </c>
      <c r="T29" s="96">
        <f t="shared" si="124"/>
        <v>0</v>
      </c>
      <c r="U29" s="96">
        <f t="shared" si="59"/>
        <v>0</v>
      </c>
      <c r="V29" s="97" t="e">
        <f t="shared" ref="V29:W29" si="125">M29/I29</f>
        <v>#DIV/0!</v>
      </c>
      <c r="W29" s="97" t="e">
        <f t="shared" si="125"/>
        <v>#DIV/0!</v>
      </c>
      <c r="X29" s="97" t="e">
        <f t="shared" si="26"/>
        <v>#DIV/0!</v>
      </c>
      <c r="Y29" s="95"/>
      <c r="Z29" s="128"/>
      <c r="AA29" s="95"/>
      <c r="AB29" s="118"/>
      <c r="AC29" s="118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8"/>
      <c r="BM29" s="99"/>
      <c r="BN29" s="99"/>
      <c r="BO29" s="99"/>
      <c r="BP29" s="99"/>
    </row>
    <row r="30" spans="1:68" ht="15.75" customHeight="1">
      <c r="A30" s="112"/>
      <c r="B30" s="120" t="s">
        <v>488</v>
      </c>
      <c r="C30" s="100" t="s">
        <v>240</v>
      </c>
      <c r="D30" s="90" t="s">
        <v>588</v>
      </c>
      <c r="E30" s="91">
        <v>18404</v>
      </c>
      <c r="F30" s="91"/>
      <c r="G30" s="93">
        <f t="shared" si="19"/>
        <v>0</v>
      </c>
      <c r="H30" s="93">
        <f t="shared" si="105"/>
        <v>0</v>
      </c>
      <c r="I30" s="95"/>
      <c r="J30" s="116">
        <f>2515+5718.85</f>
        <v>8233.85</v>
      </c>
      <c r="K30" s="116"/>
      <c r="L30" s="117"/>
      <c r="M30" s="96">
        <f t="shared" si="81"/>
        <v>0</v>
      </c>
      <c r="N30" s="96">
        <f t="shared" ref="N30:O30" si="126">Z30+AC30+AF30+AI30+AL30+AO30+AR30+AU30+AX30+BA30+BD30+BG30</f>
        <v>0</v>
      </c>
      <c r="O30" s="96">
        <f t="shared" si="126"/>
        <v>0</v>
      </c>
      <c r="P30" s="81">
        <f t="shared" ref="P30:R30" si="127">IF(BI30=0,SUM(Y30+AB30+AE30+AH30+AK30+AN30+AQ30+AT30+AW30+AZ30+BC30+BF30),BI30)</f>
        <v>0</v>
      </c>
      <c r="Q30" s="81">
        <f t="shared" si="127"/>
        <v>0</v>
      </c>
      <c r="R30" s="81">
        <f t="shared" si="127"/>
        <v>0</v>
      </c>
      <c r="S30" s="96">
        <f t="shared" ref="S30:T30" si="128">I30-M30</f>
        <v>0</v>
      </c>
      <c r="T30" s="96">
        <f t="shared" si="128"/>
        <v>8233.85</v>
      </c>
      <c r="U30" s="96">
        <f t="shared" si="59"/>
        <v>0</v>
      </c>
      <c r="V30" s="97" t="e">
        <f t="shared" ref="V30:W30" si="129">M30/I30</f>
        <v>#DIV/0!</v>
      </c>
      <c r="W30" s="97">
        <f t="shared" si="129"/>
        <v>0</v>
      </c>
      <c r="X30" s="97" t="e">
        <f t="shared" si="26"/>
        <v>#DIV/0!</v>
      </c>
      <c r="Y30" s="95"/>
      <c r="Z30" s="95"/>
      <c r="AA30" s="95"/>
      <c r="AB30" s="118"/>
      <c r="AC30" s="118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  <c r="BM30" s="99"/>
      <c r="BN30" s="99"/>
      <c r="BO30" s="99"/>
      <c r="BP30" s="99"/>
    </row>
    <row r="31" spans="1:68" ht="15.75" customHeight="1">
      <c r="A31" s="112"/>
      <c r="B31" s="120" t="s">
        <v>490</v>
      </c>
      <c r="C31" s="100" t="s">
        <v>240</v>
      </c>
      <c r="D31" s="129" t="s">
        <v>589</v>
      </c>
      <c r="E31" s="91"/>
      <c r="F31" s="91"/>
      <c r="G31" s="93" t="e">
        <f t="shared" si="19"/>
        <v>#DIV/0!</v>
      </c>
      <c r="H31" s="93" t="e">
        <f t="shared" si="105"/>
        <v>#DIV/0!</v>
      </c>
      <c r="I31" s="95"/>
      <c r="J31" s="116">
        <f>977.38+2861.28</f>
        <v>3838.6600000000003</v>
      </c>
      <c r="K31" s="116"/>
      <c r="L31" s="117"/>
      <c r="M31" s="96">
        <f t="shared" si="81"/>
        <v>0</v>
      </c>
      <c r="N31" s="96">
        <f t="shared" ref="N31:O31" si="130">Z31+AC31+AF31+AI31+AL31+AO31+AR31+AU31+AX31+BA31+BD31+BG31</f>
        <v>3838.66</v>
      </c>
      <c r="O31" s="96">
        <f t="shared" si="130"/>
        <v>0</v>
      </c>
      <c r="P31" s="81">
        <f t="shared" ref="P31:R31" si="131">IF(BI31=0,SUM(Y31+AB31+AE31+AH31+AK31+AN31+AQ31+AT31+AW31+AZ31+BC31+BF31),BI31)</f>
        <v>0</v>
      </c>
      <c r="Q31" s="81">
        <f t="shared" si="131"/>
        <v>3838.66</v>
      </c>
      <c r="R31" s="81">
        <f t="shared" si="131"/>
        <v>0</v>
      </c>
      <c r="S31" s="96">
        <f t="shared" ref="S31:T31" si="132">I31-M31</f>
        <v>0</v>
      </c>
      <c r="T31" s="96">
        <f t="shared" si="132"/>
        <v>0</v>
      </c>
      <c r="U31" s="96">
        <f t="shared" si="59"/>
        <v>0</v>
      </c>
      <c r="V31" s="97" t="e">
        <f t="shared" ref="V31:W31" si="133">M31/I31</f>
        <v>#DIV/0!</v>
      </c>
      <c r="W31" s="97">
        <f t="shared" si="133"/>
        <v>0.99999999999999989</v>
      </c>
      <c r="X31" s="97" t="e">
        <f t="shared" si="26"/>
        <v>#DIV/0!</v>
      </c>
      <c r="Y31" s="95"/>
      <c r="Z31" s="95"/>
      <c r="AA31" s="95"/>
      <c r="AB31" s="118"/>
      <c r="AC31" s="118"/>
      <c r="AD31" s="95"/>
      <c r="AE31" s="95"/>
      <c r="AF31" s="95"/>
      <c r="AG31" s="95"/>
      <c r="AH31" s="95"/>
      <c r="AI31" s="102">
        <v>3838.66</v>
      </c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8"/>
      <c r="BM31" s="99"/>
      <c r="BN31" s="99"/>
      <c r="BO31" s="99"/>
      <c r="BP31" s="99"/>
    </row>
    <row r="32" spans="1:68" ht="15.75" customHeight="1">
      <c r="A32" s="112"/>
      <c r="B32" s="113"/>
      <c r="C32" s="100" t="s">
        <v>240</v>
      </c>
      <c r="D32" s="90" t="s">
        <v>590</v>
      </c>
      <c r="E32" s="91">
        <v>20000</v>
      </c>
      <c r="F32" s="91"/>
      <c r="G32" s="93">
        <f t="shared" si="19"/>
        <v>0</v>
      </c>
      <c r="H32" s="93">
        <f t="shared" si="105"/>
        <v>0</v>
      </c>
      <c r="I32" s="95"/>
      <c r="J32" s="116"/>
      <c r="K32" s="116"/>
      <c r="L32" s="117"/>
      <c r="M32" s="96">
        <f t="shared" si="81"/>
        <v>0</v>
      </c>
      <c r="N32" s="96">
        <f t="shared" ref="N32:O32" si="134">Z32+AC32+AF32+AI32+AL32+AO32+AR32+AU32+AX32+BA32+BD32+BG32</f>
        <v>0</v>
      </c>
      <c r="O32" s="96">
        <f t="shared" si="134"/>
        <v>0</v>
      </c>
      <c r="P32" s="81">
        <f t="shared" ref="P32:R32" si="135">IF(BI32=0,SUM(Y32+AB32+AE32+AH32+AK32+AN32+AQ32+AT32+AW32+AZ32+BC32+BF32),BI32)</f>
        <v>0</v>
      </c>
      <c r="Q32" s="81">
        <f t="shared" si="135"/>
        <v>0</v>
      </c>
      <c r="R32" s="81">
        <f t="shared" si="135"/>
        <v>0</v>
      </c>
      <c r="S32" s="96">
        <f t="shared" ref="S32:T32" si="136">I32-M32</f>
        <v>0</v>
      </c>
      <c r="T32" s="96">
        <f t="shared" si="136"/>
        <v>0</v>
      </c>
      <c r="U32" s="96">
        <f t="shared" si="59"/>
        <v>0</v>
      </c>
      <c r="V32" s="97" t="e">
        <f t="shared" ref="V32:W32" si="137">M32/I32</f>
        <v>#DIV/0!</v>
      </c>
      <c r="W32" s="97" t="e">
        <f t="shared" si="137"/>
        <v>#DIV/0!</v>
      </c>
      <c r="X32" s="97" t="e">
        <f t="shared" si="26"/>
        <v>#DIV/0!</v>
      </c>
      <c r="Y32" s="95"/>
      <c r="Z32" s="95"/>
      <c r="AA32" s="95"/>
      <c r="AB32" s="118"/>
      <c r="AC32" s="118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8"/>
      <c r="BM32" s="99"/>
      <c r="BN32" s="99"/>
      <c r="BO32" s="99"/>
      <c r="BP32" s="99"/>
    </row>
    <row r="33" spans="1:68" ht="15.75" customHeight="1">
      <c r="A33" s="112"/>
      <c r="B33" s="113" t="s">
        <v>253</v>
      </c>
      <c r="C33" s="100" t="s">
        <v>232</v>
      </c>
      <c r="D33" s="90" t="s">
        <v>91</v>
      </c>
      <c r="E33" s="91">
        <v>2025.37</v>
      </c>
      <c r="F33" s="91"/>
      <c r="G33" s="93">
        <f t="shared" si="19"/>
        <v>0</v>
      </c>
      <c r="H33" s="93">
        <f t="shared" si="105"/>
        <v>0</v>
      </c>
      <c r="I33" s="95"/>
      <c r="J33" s="116">
        <v>3374.7</v>
      </c>
      <c r="K33" s="116"/>
      <c r="L33" s="117"/>
      <c r="M33" s="96">
        <f t="shared" si="81"/>
        <v>0</v>
      </c>
      <c r="N33" s="96">
        <f t="shared" ref="N33:O33" si="138">Z33+AC33+AF33+AI33+AL33+AO33+AR33+AU33+AX33+BA33+BD33+BG33</f>
        <v>3374.7</v>
      </c>
      <c r="O33" s="96">
        <f t="shared" si="138"/>
        <v>0</v>
      </c>
      <c r="P33" s="81">
        <f t="shared" ref="P33:R33" si="139">IF(BI33=0,SUM(Y33+AB33+AE33+AH33+AK33+AN33+AQ33+AT33+AW33+AZ33+BC33+BF33),BI33)</f>
        <v>0</v>
      </c>
      <c r="Q33" s="81">
        <f t="shared" si="139"/>
        <v>3374.7</v>
      </c>
      <c r="R33" s="81">
        <f t="shared" si="139"/>
        <v>0</v>
      </c>
      <c r="S33" s="96">
        <f t="shared" ref="S33:T33" si="140">I33-M33</f>
        <v>0</v>
      </c>
      <c r="T33" s="96">
        <f t="shared" si="140"/>
        <v>0</v>
      </c>
      <c r="U33" s="96">
        <f t="shared" si="59"/>
        <v>0</v>
      </c>
      <c r="V33" s="97" t="e">
        <f t="shared" ref="V33:W33" si="141">M33/I33</f>
        <v>#DIV/0!</v>
      </c>
      <c r="W33" s="97">
        <f t="shared" si="141"/>
        <v>1</v>
      </c>
      <c r="X33" s="97" t="e">
        <f t="shared" si="26"/>
        <v>#DIV/0!</v>
      </c>
      <c r="Y33" s="95"/>
      <c r="Z33" s="95"/>
      <c r="AA33" s="95"/>
      <c r="AB33" s="118"/>
      <c r="AC33" s="130">
        <v>3374.7</v>
      </c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8"/>
      <c r="BM33" s="99"/>
      <c r="BN33" s="99"/>
      <c r="BO33" s="99"/>
      <c r="BP33" s="99"/>
    </row>
    <row r="34" spans="1:68" ht="15.75" customHeight="1">
      <c r="A34" s="119"/>
      <c r="B34" s="113" t="s">
        <v>254</v>
      </c>
      <c r="C34" s="100" t="s">
        <v>255</v>
      </c>
      <c r="D34" s="121" t="s">
        <v>101</v>
      </c>
      <c r="E34" s="131">
        <v>30000</v>
      </c>
      <c r="F34" s="115"/>
      <c r="G34" s="93">
        <f t="shared" si="19"/>
        <v>0</v>
      </c>
      <c r="H34" s="93">
        <f t="shared" si="105"/>
        <v>0</v>
      </c>
      <c r="I34" s="132"/>
      <c r="J34" s="116">
        <v>4100</v>
      </c>
      <c r="K34" s="116"/>
      <c r="L34" s="117"/>
      <c r="M34" s="96">
        <f t="shared" si="81"/>
        <v>0</v>
      </c>
      <c r="N34" s="96">
        <f t="shared" ref="N34:O34" si="142">Z34+AC34+AF34+AI34+AL34+AO34+AR34+AU34+AX34+BA34+BD34+BG34</f>
        <v>4100</v>
      </c>
      <c r="O34" s="96">
        <f t="shared" si="142"/>
        <v>0</v>
      </c>
      <c r="P34" s="81">
        <f t="shared" ref="P34:R34" si="143">IF(BI34=0,SUM(Y34+AB34+AE34+AH34+AK34+AN34+AQ34+AT34+AW34+AZ34+BC34+BF34),BI34)</f>
        <v>0</v>
      </c>
      <c r="Q34" s="81">
        <f t="shared" si="143"/>
        <v>4100</v>
      </c>
      <c r="R34" s="81">
        <f t="shared" si="143"/>
        <v>0</v>
      </c>
      <c r="S34" s="133">
        <f t="shared" ref="S34:T34" si="144">I34-M34</f>
        <v>0</v>
      </c>
      <c r="T34" s="96">
        <f t="shared" si="144"/>
        <v>0</v>
      </c>
      <c r="U34" s="96">
        <f t="shared" si="59"/>
        <v>0</v>
      </c>
      <c r="V34" s="97" t="e">
        <f t="shared" ref="V34:W34" si="145">M34/I34</f>
        <v>#DIV/0!</v>
      </c>
      <c r="W34" s="97">
        <f t="shared" si="145"/>
        <v>1</v>
      </c>
      <c r="X34" s="97" t="e">
        <f t="shared" si="26"/>
        <v>#DIV/0!</v>
      </c>
      <c r="Y34" s="118"/>
      <c r="Z34" s="95"/>
      <c r="AA34" s="95"/>
      <c r="AB34" s="118"/>
      <c r="AC34" s="118"/>
      <c r="AD34" s="95"/>
      <c r="AE34" s="95"/>
      <c r="AF34" s="95"/>
      <c r="AG34" s="95"/>
      <c r="AH34" s="95"/>
      <c r="AI34" s="102">
        <v>4100</v>
      </c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8"/>
      <c r="BM34" s="99"/>
      <c r="BN34" s="99"/>
      <c r="BO34" s="99"/>
      <c r="BP34" s="99"/>
    </row>
    <row r="35" spans="1:68" ht="15.75" customHeight="1">
      <c r="A35" s="358" t="s">
        <v>591</v>
      </c>
      <c r="B35" s="120" t="s">
        <v>256</v>
      </c>
      <c r="C35" s="100" t="s">
        <v>257</v>
      </c>
      <c r="D35" s="121" t="s">
        <v>103</v>
      </c>
      <c r="E35" s="131">
        <v>10000</v>
      </c>
      <c r="F35" s="115"/>
      <c r="G35" s="93">
        <f t="shared" si="19"/>
        <v>0.17576</v>
      </c>
      <c r="H35" s="93">
        <f t="shared" si="105"/>
        <v>0</v>
      </c>
      <c r="I35" s="102">
        <v>1757.6</v>
      </c>
      <c r="J35" s="116">
        <f>19903.04+4541.3+16240</f>
        <v>40684.339999999997</v>
      </c>
      <c r="K35" s="134">
        <v>16240</v>
      </c>
      <c r="L35" s="117"/>
      <c r="M35" s="96">
        <f t="shared" si="81"/>
        <v>0</v>
      </c>
      <c r="N35" s="96">
        <f t="shared" ref="N35:O35" si="146">Z35+AC35+AF35+AI35+AL35+AO35+AR35+AU35+AX35+BA35+BD35+BG35</f>
        <v>24444.34</v>
      </c>
      <c r="O35" s="96">
        <f t="shared" si="146"/>
        <v>0</v>
      </c>
      <c r="P35" s="81">
        <f t="shared" ref="P35:R35" si="147">IF(BI35=0,SUM(Y35+AB35+AE35+AH35+AK35+AN35+AQ35+AT35+AW35+AZ35+BC35+BF35),BI35)</f>
        <v>0</v>
      </c>
      <c r="Q35" s="81">
        <f t="shared" si="147"/>
        <v>24444.34</v>
      </c>
      <c r="R35" s="81">
        <f t="shared" si="147"/>
        <v>0</v>
      </c>
      <c r="S35" s="96">
        <f t="shared" ref="S35:S66" si="148">I35-M35</f>
        <v>1757.6</v>
      </c>
      <c r="T35" s="96">
        <f>J35-N35-K35</f>
        <v>0</v>
      </c>
      <c r="U35" s="96">
        <f t="shared" si="59"/>
        <v>0</v>
      </c>
      <c r="V35" s="97">
        <f t="shared" ref="V35:W35" si="149">M35/I35</f>
        <v>0</v>
      </c>
      <c r="W35" s="97">
        <f t="shared" si="149"/>
        <v>0.60082921340250328</v>
      </c>
      <c r="X35" s="97" t="e">
        <f t="shared" si="26"/>
        <v>#DIV/0!</v>
      </c>
      <c r="Y35" s="95"/>
      <c r="Z35" s="95"/>
      <c r="AA35" s="95"/>
      <c r="AB35" s="118"/>
      <c r="AC35" s="118">
        <f>19903.04</f>
        <v>19903.04</v>
      </c>
      <c r="AD35" s="95"/>
      <c r="AE35" s="95"/>
      <c r="AF35" s="95"/>
      <c r="AG35" s="95"/>
      <c r="AH35" s="95"/>
      <c r="AI35" s="102">
        <v>4541.3</v>
      </c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8"/>
      <c r="BM35" s="99"/>
      <c r="BN35" s="99"/>
      <c r="BO35" s="99"/>
      <c r="BP35" s="99"/>
    </row>
    <row r="36" spans="1:68" ht="15.75" customHeight="1">
      <c r="A36" s="119"/>
      <c r="B36" s="135" t="s">
        <v>258</v>
      </c>
      <c r="C36" s="100" t="s">
        <v>259</v>
      </c>
      <c r="D36" s="121" t="s">
        <v>260</v>
      </c>
      <c r="E36" s="136"/>
      <c r="F36" s="115"/>
      <c r="G36" s="93" t="e">
        <f t="shared" si="19"/>
        <v>#DIV/0!</v>
      </c>
      <c r="H36" s="93" t="e">
        <f t="shared" si="105"/>
        <v>#DIV/0!</v>
      </c>
      <c r="I36" s="95"/>
      <c r="J36" s="116">
        <v>949.5</v>
      </c>
      <c r="K36" s="116"/>
      <c r="L36" s="117"/>
      <c r="M36" s="96">
        <f t="shared" si="81"/>
        <v>0</v>
      </c>
      <c r="N36" s="96">
        <f t="shared" ref="N36:O36" si="150">Z36+AC36+AF36+AI36+AL36+AO36+AR36+AU36+AX36+BA36+BD36+BG36</f>
        <v>949.5</v>
      </c>
      <c r="O36" s="96">
        <f t="shared" si="150"/>
        <v>0</v>
      </c>
      <c r="P36" s="81">
        <f t="shared" ref="P36:R36" si="151">IF(BI36=0,SUM(Y36+AB36+AE36+AH36+AK36+AN36+AQ36+AT36+AW36+AZ36+BC36+BF36),BI36)</f>
        <v>0</v>
      </c>
      <c r="Q36" s="81">
        <f t="shared" si="151"/>
        <v>949.5</v>
      </c>
      <c r="R36" s="81">
        <f t="shared" si="151"/>
        <v>0</v>
      </c>
      <c r="S36" s="96">
        <f t="shared" si="148"/>
        <v>0</v>
      </c>
      <c r="T36" s="96">
        <f t="shared" ref="T36:T42" si="152">J36-N36</f>
        <v>0</v>
      </c>
      <c r="U36" s="96">
        <f t="shared" si="59"/>
        <v>0</v>
      </c>
      <c r="V36" s="97" t="e">
        <f t="shared" ref="V36:W36" si="153">M36/I36</f>
        <v>#DIV/0!</v>
      </c>
      <c r="W36" s="97">
        <f t="shared" si="153"/>
        <v>1</v>
      </c>
      <c r="X36" s="97" t="e">
        <f t="shared" si="26"/>
        <v>#DIV/0!</v>
      </c>
      <c r="Y36" s="95"/>
      <c r="Z36" s="95"/>
      <c r="AA36" s="95"/>
      <c r="AB36" s="118"/>
      <c r="AC36" s="130">
        <v>949.5</v>
      </c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8"/>
      <c r="BM36" s="99"/>
      <c r="BN36" s="99"/>
      <c r="BO36" s="99"/>
      <c r="BP36" s="99"/>
    </row>
    <row r="37" spans="1:68" ht="15.75" customHeight="1">
      <c r="A37" s="119"/>
      <c r="B37" s="113"/>
      <c r="C37" s="100" t="s">
        <v>261</v>
      </c>
      <c r="D37" s="90" t="s">
        <v>92</v>
      </c>
      <c r="E37" s="91">
        <v>19200</v>
      </c>
      <c r="F37" s="91"/>
      <c r="G37" s="93">
        <f t="shared" si="19"/>
        <v>0</v>
      </c>
      <c r="H37" s="93">
        <f t="shared" si="105"/>
        <v>0</v>
      </c>
      <c r="I37" s="95"/>
      <c r="J37" s="357">
        <v>50813</v>
      </c>
      <c r="K37" s="116"/>
      <c r="L37" s="117"/>
      <c r="M37" s="96">
        <f t="shared" si="81"/>
        <v>0</v>
      </c>
      <c r="N37" s="96">
        <f t="shared" ref="N37:O37" si="154">Z37+AC37+AF37+AI37+AL37+AO37+AR37+AU37+AX37+BA37+BD37+BG37</f>
        <v>0</v>
      </c>
      <c r="O37" s="96">
        <f t="shared" si="154"/>
        <v>0</v>
      </c>
      <c r="P37" s="81">
        <f t="shared" ref="P37:R37" si="155">IF(BI37=0,SUM(Y37+AB37+AE37+AH37+AK37+AN37+AQ37+AT37+AW37+AZ37+BC37+BF37),BI37)</f>
        <v>0</v>
      </c>
      <c r="Q37" s="81">
        <f t="shared" si="155"/>
        <v>0</v>
      </c>
      <c r="R37" s="81">
        <f t="shared" si="155"/>
        <v>0</v>
      </c>
      <c r="S37" s="96">
        <f t="shared" si="148"/>
        <v>0</v>
      </c>
      <c r="T37" s="362">
        <f t="shared" si="152"/>
        <v>50813</v>
      </c>
      <c r="U37" s="96">
        <f t="shared" si="59"/>
        <v>0</v>
      </c>
      <c r="V37" s="97" t="e">
        <f t="shared" ref="V37:W37" si="156">M37/I37</f>
        <v>#DIV/0!</v>
      </c>
      <c r="W37" s="97">
        <f t="shared" si="156"/>
        <v>0</v>
      </c>
      <c r="X37" s="97" t="e">
        <f t="shared" si="26"/>
        <v>#DIV/0!</v>
      </c>
      <c r="Y37" s="95"/>
      <c r="Z37" s="95"/>
      <c r="AA37" s="95"/>
      <c r="AB37" s="118"/>
      <c r="AC37" s="118"/>
      <c r="AD37" s="95"/>
      <c r="AE37" s="95"/>
      <c r="AF37" s="95"/>
      <c r="AG37" s="95"/>
      <c r="AH37" s="95"/>
      <c r="AI37" s="95"/>
      <c r="AJ37" s="95"/>
      <c r="AK37" s="128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128"/>
      <c r="BG37" s="95"/>
      <c r="BH37" s="95"/>
      <c r="BI37" s="95"/>
      <c r="BJ37" s="95"/>
      <c r="BK37" s="95"/>
      <c r="BL37" s="98"/>
      <c r="BM37" s="99"/>
      <c r="BN37" s="99"/>
      <c r="BO37" s="99"/>
      <c r="BP37" s="99"/>
    </row>
    <row r="38" spans="1:68" ht="15.75" customHeight="1">
      <c r="A38" s="119"/>
      <c r="B38" s="113"/>
      <c r="C38" s="100" t="s">
        <v>262</v>
      </c>
      <c r="D38" s="90" t="s">
        <v>93</v>
      </c>
      <c r="E38" s="115">
        <v>20000</v>
      </c>
      <c r="F38" s="91"/>
      <c r="G38" s="93">
        <f t="shared" si="19"/>
        <v>0</v>
      </c>
      <c r="H38" s="93">
        <f t="shared" si="105"/>
        <v>0</v>
      </c>
      <c r="I38" s="95"/>
      <c r="J38" s="116"/>
      <c r="K38" s="116"/>
      <c r="L38" s="117"/>
      <c r="M38" s="96">
        <f t="shared" si="81"/>
        <v>0</v>
      </c>
      <c r="N38" s="96">
        <f t="shared" ref="N38:O38" si="157">Z38+AC38+AF38+AI38+AL38+AO38+AR38+AU38+AX38+BA38+BD38+BG38</f>
        <v>0</v>
      </c>
      <c r="O38" s="96">
        <f t="shared" si="157"/>
        <v>0</v>
      </c>
      <c r="P38" s="81">
        <f t="shared" ref="P38:R38" si="158">IF(BI38=0,SUM(Y38+AB38+AE38+AH38+AK38+AN38+AQ38+AT38+AW38+AZ38+BC38+BF38),BI38)</f>
        <v>0</v>
      </c>
      <c r="Q38" s="81">
        <f t="shared" si="158"/>
        <v>0</v>
      </c>
      <c r="R38" s="81">
        <f t="shared" si="158"/>
        <v>0</v>
      </c>
      <c r="S38" s="96">
        <f t="shared" si="148"/>
        <v>0</v>
      </c>
      <c r="T38" s="96">
        <f t="shared" si="152"/>
        <v>0</v>
      </c>
      <c r="U38" s="96">
        <f t="shared" si="59"/>
        <v>0</v>
      </c>
      <c r="V38" s="97" t="e">
        <f t="shared" ref="V38:W38" si="159">M38/I38</f>
        <v>#DIV/0!</v>
      </c>
      <c r="W38" s="97" t="e">
        <f t="shared" si="159"/>
        <v>#DIV/0!</v>
      </c>
      <c r="X38" s="97" t="e">
        <f t="shared" si="26"/>
        <v>#DIV/0!</v>
      </c>
      <c r="Y38" s="95"/>
      <c r="Z38" s="95"/>
      <c r="AA38" s="95"/>
      <c r="AB38" s="118"/>
      <c r="AC38" s="118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8"/>
      <c r="BM38" s="99"/>
      <c r="BN38" s="99"/>
      <c r="BO38" s="99"/>
      <c r="BP38" s="99"/>
    </row>
    <row r="39" spans="1:68" ht="15.75" customHeight="1">
      <c r="A39" s="88"/>
      <c r="B39" s="135" t="s">
        <v>263</v>
      </c>
      <c r="C39" s="100" t="s">
        <v>218</v>
      </c>
      <c r="D39" s="90" t="s">
        <v>592</v>
      </c>
      <c r="E39" s="115">
        <v>2344.5</v>
      </c>
      <c r="F39" s="91"/>
      <c r="G39" s="93">
        <f t="shared" si="19"/>
        <v>0</v>
      </c>
      <c r="H39" s="93">
        <f t="shared" si="105"/>
        <v>0</v>
      </c>
      <c r="I39" s="95"/>
      <c r="J39" s="116">
        <v>1424.02</v>
      </c>
      <c r="K39" s="116"/>
      <c r="L39" s="117"/>
      <c r="M39" s="96">
        <f t="shared" si="81"/>
        <v>0</v>
      </c>
      <c r="N39" s="96">
        <f t="shared" ref="N39:O39" si="160">Z39+AC39+AF39+AI39+AL39+AO39+AR39+AU39+AX39+BA39+BD39+BG39</f>
        <v>0</v>
      </c>
      <c r="O39" s="96">
        <f t="shared" si="160"/>
        <v>0</v>
      </c>
      <c r="P39" s="81">
        <f t="shared" ref="P39:R39" si="161">IF(BI39=0,SUM(Y39+AB39+AE39+AH39+AK39+AN39+AQ39+AT39+AW39+AZ39+BC39+BF39),BI39)</f>
        <v>0</v>
      </c>
      <c r="Q39" s="81">
        <f t="shared" si="161"/>
        <v>0</v>
      </c>
      <c r="R39" s="81">
        <f t="shared" si="161"/>
        <v>0</v>
      </c>
      <c r="S39" s="96">
        <f t="shared" si="148"/>
        <v>0</v>
      </c>
      <c r="T39" s="96">
        <f t="shared" si="152"/>
        <v>1424.02</v>
      </c>
      <c r="U39" s="96">
        <f t="shared" si="59"/>
        <v>0</v>
      </c>
      <c r="V39" s="97" t="e">
        <f t="shared" ref="V39:W39" si="162">M39/I39</f>
        <v>#DIV/0!</v>
      </c>
      <c r="W39" s="97">
        <f t="shared" si="162"/>
        <v>0</v>
      </c>
      <c r="X39" s="97" t="e">
        <f t="shared" si="26"/>
        <v>#DIV/0!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8"/>
      <c r="BM39" s="99"/>
      <c r="BN39" s="99"/>
      <c r="BO39" s="99"/>
      <c r="BP39" s="99"/>
    </row>
    <row r="40" spans="1:68" ht="15.75" customHeight="1">
      <c r="A40" s="88" t="s">
        <v>494</v>
      </c>
      <c r="B40" s="135" t="s">
        <v>265</v>
      </c>
      <c r="C40" s="100" t="s">
        <v>266</v>
      </c>
      <c r="D40" s="90" t="s">
        <v>267</v>
      </c>
      <c r="E40" s="115">
        <v>2000</v>
      </c>
      <c r="F40" s="91"/>
      <c r="G40" s="93">
        <f t="shared" si="19"/>
        <v>1.7454999999999998E-2</v>
      </c>
      <c r="H40" s="93">
        <f t="shared" si="105"/>
        <v>1.805E-3</v>
      </c>
      <c r="I40" s="95">
        <v>34.909999999999997</v>
      </c>
      <c r="J40" s="116">
        <v>576.45000000000005</v>
      </c>
      <c r="K40" s="116"/>
      <c r="L40" s="117"/>
      <c r="M40" s="96">
        <f t="shared" si="81"/>
        <v>3.61</v>
      </c>
      <c r="N40" s="96">
        <f t="shared" ref="N40:O40" si="163">Z40+AC40+AF40+AI40+AL40+AO40+AR40+AU40+AX40+BA40+BD40+BG40</f>
        <v>0</v>
      </c>
      <c r="O40" s="96">
        <f t="shared" si="163"/>
        <v>0</v>
      </c>
      <c r="P40" s="81">
        <f t="shared" ref="P40:R40" si="164">IF(BI40=0,SUM(Y40+AB40+AE40+AH40+AK40+AN40+AQ40+AT40+AW40+AZ40+BC40+BF40),BI40)</f>
        <v>3.61</v>
      </c>
      <c r="Q40" s="81">
        <f t="shared" si="164"/>
        <v>0</v>
      </c>
      <c r="R40" s="81">
        <f t="shared" si="164"/>
        <v>0</v>
      </c>
      <c r="S40" s="96">
        <f t="shared" si="148"/>
        <v>31.299999999999997</v>
      </c>
      <c r="T40" s="96">
        <f t="shared" si="152"/>
        <v>576.45000000000005</v>
      </c>
      <c r="U40" s="96">
        <f t="shared" si="59"/>
        <v>0</v>
      </c>
      <c r="V40" s="97">
        <f t="shared" ref="V40:W40" si="165">M40/I40</f>
        <v>0.10340876539673446</v>
      </c>
      <c r="W40" s="97">
        <f t="shared" si="165"/>
        <v>0</v>
      </c>
      <c r="X40" s="97" t="e">
        <f t="shared" si="26"/>
        <v>#DIV/0!</v>
      </c>
      <c r="Y40" s="95"/>
      <c r="Z40" s="95"/>
      <c r="AA40" s="95"/>
      <c r="AB40" s="118"/>
      <c r="AC40" s="118"/>
      <c r="AD40" s="95"/>
      <c r="AE40" s="102">
        <v>3.61</v>
      </c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8"/>
      <c r="BM40" s="99"/>
      <c r="BN40" s="99"/>
      <c r="BO40" s="99"/>
      <c r="BP40" s="99"/>
    </row>
    <row r="41" spans="1:68" ht="15.75" customHeight="1">
      <c r="A41" s="355" t="s">
        <v>547</v>
      </c>
      <c r="B41" s="113"/>
      <c r="C41" s="100" t="s">
        <v>268</v>
      </c>
      <c r="D41" s="90" t="s">
        <v>593</v>
      </c>
      <c r="E41" s="115">
        <f>5000+1000</f>
        <v>6000</v>
      </c>
      <c r="F41" s="91"/>
      <c r="G41" s="93">
        <f t="shared" si="19"/>
        <v>9.166666666666666E-2</v>
      </c>
      <c r="H41" s="93">
        <f t="shared" si="105"/>
        <v>9.166666666666666E-2</v>
      </c>
      <c r="I41" s="102">
        <v>550</v>
      </c>
      <c r="J41" s="116"/>
      <c r="K41" s="116"/>
      <c r="L41" s="117"/>
      <c r="M41" s="96">
        <f t="shared" si="81"/>
        <v>550</v>
      </c>
      <c r="N41" s="96">
        <f t="shared" ref="N41:O41" si="166">Z41+AC41+AF41+AI41+AL41+AO41+AR41+AU41+AX41+BA41+BD41+BG41</f>
        <v>0</v>
      </c>
      <c r="O41" s="96">
        <f t="shared" si="166"/>
        <v>0</v>
      </c>
      <c r="P41" s="81">
        <f t="shared" ref="P41:R41" si="167">IF(BI41=0,SUM(Y41+AB41+AE41+AH41+AK41+AN41+AQ41+AT41+AW41+AZ41+BC41+BF41),BI41)</f>
        <v>550</v>
      </c>
      <c r="Q41" s="81">
        <f t="shared" si="167"/>
        <v>0</v>
      </c>
      <c r="R41" s="81">
        <f t="shared" si="167"/>
        <v>0</v>
      </c>
      <c r="S41" s="96">
        <f t="shared" si="148"/>
        <v>0</v>
      </c>
      <c r="T41" s="96">
        <f t="shared" si="152"/>
        <v>0</v>
      </c>
      <c r="U41" s="96">
        <f t="shared" si="59"/>
        <v>0</v>
      </c>
      <c r="V41" s="97">
        <f t="shared" ref="V41:W41" si="168">M41/I41</f>
        <v>1</v>
      </c>
      <c r="W41" s="97" t="e">
        <f t="shared" si="168"/>
        <v>#DIV/0!</v>
      </c>
      <c r="X41" s="97" t="e">
        <f t="shared" si="26"/>
        <v>#DIV/0!</v>
      </c>
      <c r="Y41" s="95"/>
      <c r="Z41" s="95"/>
      <c r="AA41" s="95"/>
      <c r="AB41" s="118"/>
      <c r="AC41" s="118"/>
      <c r="AD41" s="95"/>
      <c r="AE41" s="102">
        <v>550</v>
      </c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8"/>
      <c r="BM41" s="99"/>
      <c r="BN41" s="99"/>
      <c r="BO41" s="99"/>
      <c r="BP41" s="99"/>
    </row>
    <row r="42" spans="1:68" ht="15.75" customHeight="1">
      <c r="A42" s="88" t="s">
        <v>496</v>
      </c>
      <c r="B42" s="135" t="s">
        <v>270</v>
      </c>
      <c r="C42" s="100" t="s">
        <v>271</v>
      </c>
      <c r="D42" s="90" t="s">
        <v>594</v>
      </c>
      <c r="E42" s="115">
        <v>30000</v>
      </c>
      <c r="F42" s="91"/>
      <c r="G42" s="93">
        <f t="shared" si="19"/>
        <v>0.58333333333333337</v>
      </c>
      <c r="H42" s="93">
        <f t="shared" si="105"/>
        <v>0</v>
      </c>
      <c r="I42" s="95">
        <f>17500</f>
        <v>17500</v>
      </c>
      <c r="J42" s="134">
        <v>362.4</v>
      </c>
      <c r="K42" s="116"/>
      <c r="L42" s="117"/>
      <c r="M42" s="96">
        <f t="shared" si="81"/>
        <v>0</v>
      </c>
      <c r="N42" s="96">
        <f t="shared" ref="N42:O42" si="169">Z42+AC42+AF42+AI42+AL42+AO42+AR42+AU42+AX42+BA42+BD42+BG42</f>
        <v>0</v>
      </c>
      <c r="O42" s="96">
        <f t="shared" si="169"/>
        <v>0</v>
      </c>
      <c r="P42" s="81">
        <f t="shared" ref="P42:R42" si="170">IF(BI42=0,SUM(Y42+AB42+AE42+AH42+AK42+AN42+AQ42+AT42+AW42+AZ42+BC42+BF42),BI42)</f>
        <v>0</v>
      </c>
      <c r="Q42" s="81">
        <f t="shared" si="170"/>
        <v>0</v>
      </c>
      <c r="R42" s="81">
        <f t="shared" si="170"/>
        <v>0</v>
      </c>
      <c r="S42" s="96">
        <f t="shared" si="148"/>
        <v>17500</v>
      </c>
      <c r="T42" s="96">
        <f t="shared" si="152"/>
        <v>362.4</v>
      </c>
      <c r="U42" s="96">
        <f t="shared" si="59"/>
        <v>0</v>
      </c>
      <c r="V42" s="97">
        <f t="shared" ref="V42:W42" si="171">M42/I42</f>
        <v>0</v>
      </c>
      <c r="W42" s="97">
        <f t="shared" si="171"/>
        <v>0</v>
      </c>
      <c r="X42" s="97" t="e">
        <f t="shared" si="26"/>
        <v>#DIV/0!</v>
      </c>
      <c r="Y42" s="95"/>
      <c r="Z42" s="95"/>
      <c r="AA42" s="95"/>
      <c r="AB42" s="118"/>
      <c r="AC42" s="118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8"/>
      <c r="BM42" s="99"/>
      <c r="BN42" s="99"/>
      <c r="BO42" s="99"/>
      <c r="BP42" s="99"/>
    </row>
    <row r="43" spans="1:68" ht="15.75" customHeight="1">
      <c r="A43" s="119"/>
      <c r="B43" s="139" t="s">
        <v>273</v>
      </c>
      <c r="C43" s="100" t="s">
        <v>161</v>
      </c>
      <c r="D43" s="90" t="s">
        <v>98</v>
      </c>
      <c r="E43" s="115">
        <v>20000</v>
      </c>
      <c r="F43" s="91"/>
      <c r="G43" s="93">
        <f t="shared" si="19"/>
        <v>0</v>
      </c>
      <c r="H43" s="93">
        <f t="shared" si="105"/>
        <v>0</v>
      </c>
      <c r="I43" s="95"/>
      <c r="J43" s="116">
        <f>1256.9+740+1407.15+678.68+610.54+4654.38+742.72+1006.2+186.96</f>
        <v>11283.53</v>
      </c>
      <c r="K43" s="134">
        <v>186.96</v>
      </c>
      <c r="L43" s="117"/>
      <c r="M43" s="96">
        <f t="shared" si="81"/>
        <v>0</v>
      </c>
      <c r="N43" s="96">
        <f t="shared" ref="N43:O43" si="172">Z43+AC43+AF43+AI43+AL43+AO43+AR43+AU43+AX43+BA43+BD43+BG43</f>
        <v>3702.5699999999997</v>
      </c>
      <c r="O43" s="96">
        <f t="shared" si="172"/>
        <v>0</v>
      </c>
      <c r="P43" s="81">
        <f t="shared" ref="P43:R43" si="173">IF(BI43=0,SUM(Y43+AB43+AE43+AH43+AK43+AN43+AQ43+AT43+AW43+AZ43+BC43+BF43),BI43)</f>
        <v>0</v>
      </c>
      <c r="Q43" s="81">
        <f t="shared" si="173"/>
        <v>3702.5699999999997</v>
      </c>
      <c r="R43" s="81">
        <f t="shared" si="173"/>
        <v>0</v>
      </c>
      <c r="S43" s="96">
        <f t="shared" si="148"/>
        <v>0</v>
      </c>
      <c r="T43" s="96">
        <f>J43-N43-K43</f>
        <v>7394.0000000000009</v>
      </c>
      <c r="U43" s="96">
        <f t="shared" si="59"/>
        <v>0</v>
      </c>
      <c r="V43" s="97" t="e">
        <f t="shared" ref="V43:W43" si="174">M43/I43</f>
        <v>#DIV/0!</v>
      </c>
      <c r="W43" s="97">
        <f t="shared" si="174"/>
        <v>0.32813933228342546</v>
      </c>
      <c r="X43" s="97" t="e">
        <f t="shared" si="26"/>
        <v>#DIV/0!</v>
      </c>
      <c r="Y43" s="95"/>
      <c r="Z43" s="95"/>
      <c r="AA43" s="95"/>
      <c r="AB43" s="118"/>
      <c r="AC43" s="118">
        <f>427.8</f>
        <v>427.8</v>
      </c>
      <c r="AD43" s="95"/>
      <c r="AE43" s="95"/>
      <c r="AF43" s="102">
        <f>1006.2+2085.83+182.74</f>
        <v>3274.7699999999995</v>
      </c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8"/>
      <c r="BM43" s="99"/>
      <c r="BN43" s="99"/>
      <c r="BO43" s="99"/>
      <c r="BP43" s="99"/>
    </row>
    <row r="44" spans="1:68" ht="15.75" customHeight="1">
      <c r="A44" s="358" t="s">
        <v>595</v>
      </c>
      <c r="B44" s="140" t="s">
        <v>596</v>
      </c>
      <c r="C44" s="100" t="s">
        <v>271</v>
      </c>
      <c r="D44" s="90" t="s">
        <v>99</v>
      </c>
      <c r="E44" s="115">
        <v>60000</v>
      </c>
      <c r="F44" s="92">
        <v>50000</v>
      </c>
      <c r="G44" s="93">
        <f t="shared" si="19"/>
        <v>0.33301866666666663</v>
      </c>
      <c r="H44" s="93">
        <f t="shared" si="105"/>
        <v>7.3963666666666664E-2</v>
      </c>
      <c r="I44" s="141">
        <f>1890+2443+727.8+5511.95+3821.32+104.82+319.96+1524+3081+145.33+303.98+107.96</f>
        <v>19981.12</v>
      </c>
      <c r="J44" s="116">
        <f>4740+413+1266+3806.39</f>
        <v>10225.39</v>
      </c>
      <c r="K44" s="116"/>
      <c r="L44" s="117"/>
      <c r="M44" s="96">
        <f t="shared" si="81"/>
        <v>4437.82</v>
      </c>
      <c r="N44" s="96">
        <f t="shared" ref="N44:O44" si="175">Z44+AC44+AF44+AI44+AL44+AO44+AR44+AU44+AX44+BA44+BD44+BG44</f>
        <v>4740</v>
      </c>
      <c r="O44" s="96">
        <f t="shared" si="175"/>
        <v>0</v>
      </c>
      <c r="P44" s="81">
        <f t="shared" ref="P44:R44" si="176">IF(BI44=0,SUM(Y44+AB44+AE44+AH44+AK44+AN44+AQ44+AT44+AW44+AZ44+BC44+BF44),BI44)</f>
        <v>4437.82</v>
      </c>
      <c r="Q44" s="81">
        <f t="shared" si="176"/>
        <v>4740</v>
      </c>
      <c r="R44" s="81">
        <f t="shared" si="176"/>
        <v>0</v>
      </c>
      <c r="S44" s="96">
        <f t="shared" si="148"/>
        <v>15543.3</v>
      </c>
      <c r="T44" s="96">
        <f t="shared" ref="T44:T66" si="177">J44-N44</f>
        <v>5485.3899999999994</v>
      </c>
      <c r="U44" s="96">
        <f t="shared" si="59"/>
        <v>0</v>
      </c>
      <c r="V44" s="97">
        <f t="shared" ref="V44:W44" si="178">M44/I44</f>
        <v>0.22210066302589646</v>
      </c>
      <c r="W44" s="97">
        <f t="shared" si="178"/>
        <v>0.46355200143955394</v>
      </c>
      <c r="X44" s="97" t="e">
        <f t="shared" si="26"/>
        <v>#DIV/0!</v>
      </c>
      <c r="Y44" s="128"/>
      <c r="Z44" s="102">
        <v>4740</v>
      </c>
      <c r="AA44" s="128"/>
      <c r="AB44" s="118"/>
      <c r="AC44" s="118"/>
      <c r="AD44" s="128"/>
      <c r="AE44" s="128"/>
      <c r="AF44" s="128"/>
      <c r="AG44" s="128"/>
      <c r="AH44" s="259">
        <f>1890+2443+104.82</f>
        <v>4437.82</v>
      </c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98"/>
      <c r="BM44" s="99"/>
      <c r="BN44" s="99"/>
      <c r="BO44" s="99"/>
      <c r="BP44" s="99"/>
    </row>
    <row r="45" spans="1:68" ht="15.75" customHeight="1">
      <c r="A45" s="363" t="s">
        <v>597</v>
      </c>
      <c r="B45" s="135"/>
      <c r="C45" s="100" t="s">
        <v>275</v>
      </c>
      <c r="D45" s="90" t="s">
        <v>276</v>
      </c>
      <c r="E45" s="115">
        <v>13000</v>
      </c>
      <c r="F45" s="91"/>
      <c r="G45" s="93">
        <f t="shared" si="19"/>
        <v>0.22306538461538464</v>
      </c>
      <c r="H45" s="93">
        <f t="shared" si="105"/>
        <v>0</v>
      </c>
      <c r="I45" s="102">
        <f>1949.9+949.95</f>
        <v>2899.8500000000004</v>
      </c>
      <c r="J45" s="357">
        <v>30000</v>
      </c>
      <c r="K45" s="116"/>
      <c r="L45" s="117"/>
      <c r="M45" s="96">
        <f t="shared" si="81"/>
        <v>0</v>
      </c>
      <c r="N45" s="96">
        <f>AC45+AF45+AI45+AL45+AO45+AR45+AU45+AX45+BA45+BD45+BG45</f>
        <v>0</v>
      </c>
      <c r="O45" s="96">
        <f>AA45+AD45+AG45+AJ45+AM45+AP45+AS45+AV45+AY45+BB45+BE45+BH45</f>
        <v>0</v>
      </c>
      <c r="P45" s="81">
        <f t="shared" ref="P45:R45" si="179">IF(BI45=0,SUM(Y45+AB45+AE45+AH45+AK45+AN45+AQ45+AT45+AW45+AZ45+BC45+BF45),BI45)</f>
        <v>0</v>
      </c>
      <c r="Q45" s="81">
        <f t="shared" si="179"/>
        <v>0</v>
      </c>
      <c r="R45" s="81">
        <f t="shared" si="179"/>
        <v>0</v>
      </c>
      <c r="S45" s="96">
        <f t="shared" si="148"/>
        <v>2899.8500000000004</v>
      </c>
      <c r="T45" s="362">
        <f t="shared" si="177"/>
        <v>30000</v>
      </c>
      <c r="U45" s="96">
        <f t="shared" si="59"/>
        <v>0</v>
      </c>
      <c r="V45" s="97">
        <f t="shared" ref="V45:W45" si="180">M45/I45</f>
        <v>0</v>
      </c>
      <c r="W45" s="97">
        <f t="shared" si="180"/>
        <v>0</v>
      </c>
      <c r="X45" s="97" t="e">
        <f t="shared" si="26"/>
        <v>#DIV/0!</v>
      </c>
      <c r="Y45" s="128"/>
      <c r="Z45" s="125"/>
      <c r="AA45" s="128"/>
      <c r="AB45" s="118"/>
      <c r="AC45" s="11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98"/>
      <c r="BM45" s="99"/>
      <c r="BN45" s="99"/>
      <c r="BO45" s="99"/>
      <c r="BP45" s="99"/>
    </row>
    <row r="46" spans="1:68" ht="15.75" customHeight="1">
      <c r="A46" s="110"/>
      <c r="B46" s="135" t="s">
        <v>277</v>
      </c>
      <c r="C46" s="100" t="s">
        <v>278</v>
      </c>
      <c r="D46" s="121" t="s">
        <v>598</v>
      </c>
      <c r="E46" s="115"/>
      <c r="F46" s="92"/>
      <c r="G46" s="93" t="e">
        <f t="shared" si="19"/>
        <v>#DIV/0!</v>
      </c>
      <c r="H46" s="93" t="e">
        <f t="shared" si="105"/>
        <v>#DIV/0!</v>
      </c>
      <c r="I46" s="95"/>
      <c r="J46" s="116">
        <v>22098.39</v>
      </c>
      <c r="K46" s="116"/>
      <c r="L46" s="117"/>
      <c r="M46" s="96">
        <f t="shared" si="81"/>
        <v>0</v>
      </c>
      <c r="N46" s="96">
        <f t="shared" ref="N46:O46" si="181">Z46+AC46+AF46+AI46+AL46+AO46+AR46+AU46+AX46+BA46+BD46+BG46</f>
        <v>8367.65</v>
      </c>
      <c r="O46" s="96">
        <f t="shared" si="181"/>
        <v>0</v>
      </c>
      <c r="P46" s="81">
        <f t="shared" ref="P46:R46" si="182">IF(BI46=0,SUM(Y46+AB46+AE46+AH46+AK46+AN46+AQ46+AT46+AW46+AZ46+BC46+BF46),BI46)</f>
        <v>0</v>
      </c>
      <c r="Q46" s="81">
        <f t="shared" si="182"/>
        <v>8367.65</v>
      </c>
      <c r="R46" s="81">
        <f t="shared" si="182"/>
        <v>0</v>
      </c>
      <c r="S46" s="96">
        <f t="shared" si="148"/>
        <v>0</v>
      </c>
      <c r="T46" s="96">
        <f t="shared" si="177"/>
        <v>13730.74</v>
      </c>
      <c r="U46" s="96">
        <f t="shared" si="59"/>
        <v>0</v>
      </c>
      <c r="V46" s="97" t="e">
        <f t="shared" ref="V46:W46" si="183">M46/I46</f>
        <v>#DIV/0!</v>
      </c>
      <c r="W46" s="97">
        <f t="shared" si="183"/>
        <v>0.37865428205403201</v>
      </c>
      <c r="X46" s="97" t="e">
        <f t="shared" si="26"/>
        <v>#DIV/0!</v>
      </c>
      <c r="Y46" s="128"/>
      <c r="Z46" s="95"/>
      <c r="AA46" s="128"/>
      <c r="AB46" s="118"/>
      <c r="AC46" s="118"/>
      <c r="AD46" s="128"/>
      <c r="AE46" s="128"/>
      <c r="AF46" s="259">
        <v>8367.65</v>
      </c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98"/>
      <c r="BM46" s="99"/>
      <c r="BN46" s="99"/>
      <c r="BO46" s="99"/>
      <c r="BP46" s="99"/>
    </row>
    <row r="47" spans="1:68" ht="15.75" customHeight="1">
      <c r="A47" s="110"/>
      <c r="B47" s="142" t="s">
        <v>599</v>
      </c>
      <c r="C47" s="100" t="s">
        <v>278</v>
      </c>
      <c r="D47" s="90" t="s">
        <v>600</v>
      </c>
      <c r="E47" s="115"/>
      <c r="F47" s="91"/>
      <c r="G47" s="93" t="e">
        <f t="shared" si="19"/>
        <v>#DIV/0!</v>
      </c>
      <c r="H47" s="93" t="e">
        <f t="shared" si="105"/>
        <v>#DIV/0!</v>
      </c>
      <c r="I47" s="95"/>
      <c r="J47" s="116">
        <f>50068.66+42203.34</f>
        <v>92272</v>
      </c>
      <c r="K47" s="116"/>
      <c r="L47" s="95"/>
      <c r="M47" s="96">
        <f t="shared" si="81"/>
        <v>0</v>
      </c>
      <c r="N47" s="96">
        <f t="shared" ref="N47:O47" si="184">Z47+AC47+AF47+AI47+AL47+AO47+AR47+AU47+AX47+BA47+BD47+BG47</f>
        <v>66585.66</v>
      </c>
      <c r="O47" s="96">
        <f t="shared" si="184"/>
        <v>0</v>
      </c>
      <c r="P47" s="81">
        <f t="shared" ref="P47:R47" si="185">IF(BI47=0,SUM(Y47+AB47+AE47+AH47+AK47+AN47+AQ47+AT47+AW47+AZ47+BC47+BF47),BI47)</f>
        <v>0</v>
      </c>
      <c r="Q47" s="81">
        <f t="shared" si="185"/>
        <v>66585.66</v>
      </c>
      <c r="R47" s="81">
        <f t="shared" si="185"/>
        <v>0</v>
      </c>
      <c r="S47" s="96">
        <f t="shared" si="148"/>
        <v>0</v>
      </c>
      <c r="T47" s="96">
        <f t="shared" si="177"/>
        <v>25686.339999999997</v>
      </c>
      <c r="U47" s="96">
        <f t="shared" si="59"/>
        <v>0</v>
      </c>
      <c r="V47" s="97" t="e">
        <f t="shared" ref="V47:W47" si="186">M47/I47</f>
        <v>#DIV/0!</v>
      </c>
      <c r="W47" s="97">
        <f t="shared" si="186"/>
        <v>0.72162367782209125</v>
      </c>
      <c r="X47" s="97" t="e">
        <f t="shared" si="26"/>
        <v>#DIV/0!</v>
      </c>
      <c r="Y47" s="128"/>
      <c r="Z47" s="102">
        <v>49298.9</v>
      </c>
      <c r="AA47" s="128"/>
      <c r="AB47" s="118"/>
      <c r="AC47" s="118"/>
      <c r="AD47" s="128"/>
      <c r="AE47" s="128"/>
      <c r="AF47" s="128">
        <f>24069.07-6782.31</f>
        <v>17286.759999999998</v>
      </c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98"/>
      <c r="BM47" s="99"/>
      <c r="BN47" s="99"/>
      <c r="BO47" s="99"/>
      <c r="BP47" s="99"/>
    </row>
    <row r="48" spans="1:68" ht="15.75" customHeight="1">
      <c r="A48" s="110"/>
      <c r="B48" s="135" t="s">
        <v>282</v>
      </c>
      <c r="C48" s="100" t="s">
        <v>278</v>
      </c>
      <c r="D48" s="90" t="s">
        <v>601</v>
      </c>
      <c r="E48" s="115"/>
      <c r="F48" s="91"/>
      <c r="G48" s="93" t="e">
        <f t="shared" si="19"/>
        <v>#DIV/0!</v>
      </c>
      <c r="H48" s="93" t="e">
        <f t="shared" si="105"/>
        <v>#DIV/0!</v>
      </c>
      <c r="I48" s="95"/>
      <c r="J48" s="116">
        <v>6782.31</v>
      </c>
      <c r="K48" s="116"/>
      <c r="L48" s="95"/>
      <c r="M48" s="96">
        <f t="shared" si="81"/>
        <v>0</v>
      </c>
      <c r="N48" s="96">
        <f t="shared" ref="N48:O48" si="187">Z48+AC48+AF48+AI48+AL48+AO48+AR48+AU48+AX48+BA48+BD48+BG48</f>
        <v>6782.31</v>
      </c>
      <c r="O48" s="96">
        <f t="shared" si="187"/>
        <v>0</v>
      </c>
      <c r="P48" s="81">
        <f t="shared" ref="P48:R48" si="188">IF(BI48=0,SUM(Y48+AB48+AE48+AH48+AK48+AN48+AQ48+AT48+AW48+AZ48+BC48+BF48),BI48)</f>
        <v>0</v>
      </c>
      <c r="Q48" s="81">
        <f t="shared" si="188"/>
        <v>6782.31</v>
      </c>
      <c r="R48" s="81">
        <f t="shared" si="188"/>
        <v>0</v>
      </c>
      <c r="S48" s="96">
        <f t="shared" si="148"/>
        <v>0</v>
      </c>
      <c r="T48" s="96">
        <f t="shared" si="177"/>
        <v>0</v>
      </c>
      <c r="U48" s="96">
        <f t="shared" si="59"/>
        <v>0</v>
      </c>
      <c r="V48" s="97" t="e">
        <f t="shared" ref="V48:W48" si="189">M48/I48</f>
        <v>#DIV/0!</v>
      </c>
      <c r="W48" s="97">
        <f t="shared" si="189"/>
        <v>1</v>
      </c>
      <c r="X48" s="97" t="e">
        <f t="shared" si="26"/>
        <v>#DIV/0!</v>
      </c>
      <c r="Y48" s="128"/>
      <c r="Z48" s="95"/>
      <c r="AA48" s="128"/>
      <c r="AB48" s="118"/>
      <c r="AC48" s="118"/>
      <c r="AD48" s="128"/>
      <c r="AE48" s="128"/>
      <c r="AF48" s="128">
        <f>6782.31</f>
        <v>6782.31</v>
      </c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98"/>
      <c r="BM48" s="99"/>
      <c r="BN48" s="99"/>
      <c r="BO48" s="99"/>
      <c r="BP48" s="99"/>
    </row>
    <row r="49" spans="1:68" ht="15.75" customHeight="1">
      <c r="A49" s="110"/>
      <c r="B49" s="139" t="s">
        <v>284</v>
      </c>
      <c r="C49" s="100" t="s">
        <v>242</v>
      </c>
      <c r="D49" s="90" t="s">
        <v>602</v>
      </c>
      <c r="E49" s="115"/>
      <c r="F49" s="91"/>
      <c r="G49" s="93" t="e">
        <f t="shared" si="19"/>
        <v>#DIV/0!</v>
      </c>
      <c r="H49" s="93" t="e">
        <f t="shared" si="105"/>
        <v>#DIV/0!</v>
      </c>
      <c r="I49" s="132"/>
      <c r="J49" s="116">
        <f>51880+30383</f>
        <v>82263</v>
      </c>
      <c r="K49" s="116"/>
      <c r="L49" s="95"/>
      <c r="M49" s="96">
        <f t="shared" si="81"/>
        <v>0</v>
      </c>
      <c r="N49" s="96">
        <f t="shared" ref="N49:O49" si="190">Z49+AC49+AF49+AI49+AL49+AO49+AR49+AU49+AX49+BA49+BD49+BG49</f>
        <v>82263</v>
      </c>
      <c r="O49" s="96">
        <f t="shared" si="190"/>
        <v>0</v>
      </c>
      <c r="P49" s="81">
        <f t="shared" ref="P49:R49" si="191">IF(BI49=0,SUM(Y49+AB49+AE49+AH49+AK49+AN49+AQ49+AT49+AW49+AZ49+BC49+BF49),BI49)</f>
        <v>0</v>
      </c>
      <c r="Q49" s="81">
        <f t="shared" si="191"/>
        <v>82263</v>
      </c>
      <c r="R49" s="81">
        <f t="shared" si="191"/>
        <v>0</v>
      </c>
      <c r="S49" s="96">
        <f t="shared" si="148"/>
        <v>0</v>
      </c>
      <c r="T49" s="96">
        <f t="shared" si="177"/>
        <v>0</v>
      </c>
      <c r="U49" s="96">
        <f t="shared" si="59"/>
        <v>0</v>
      </c>
      <c r="V49" s="97" t="e">
        <f t="shared" ref="V49:W49" si="192">M49/I49</f>
        <v>#DIV/0!</v>
      </c>
      <c r="W49" s="97">
        <f t="shared" si="192"/>
        <v>1</v>
      </c>
      <c r="X49" s="97" t="e">
        <f t="shared" si="26"/>
        <v>#DIV/0!</v>
      </c>
      <c r="Y49" s="128"/>
      <c r="Z49" s="95"/>
      <c r="AA49" s="128"/>
      <c r="AB49" s="118"/>
      <c r="AC49" s="118">
        <f>11880+31280</f>
        <v>43160</v>
      </c>
      <c r="AD49" s="128"/>
      <c r="AE49" s="128"/>
      <c r="AF49" s="128">
        <f>39103</f>
        <v>39103</v>
      </c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98"/>
      <c r="BM49" s="99"/>
      <c r="BN49" s="99"/>
      <c r="BO49" s="99"/>
      <c r="BP49" s="99"/>
    </row>
    <row r="50" spans="1:68" ht="15.75" customHeight="1">
      <c r="A50" s="355" t="s">
        <v>603</v>
      </c>
      <c r="B50" s="139" t="s">
        <v>286</v>
      </c>
      <c r="C50" s="100" t="s">
        <v>278</v>
      </c>
      <c r="D50" s="143" t="s">
        <v>604</v>
      </c>
      <c r="E50" s="115"/>
      <c r="F50" s="91"/>
      <c r="G50" s="93" t="e">
        <f t="shared" si="19"/>
        <v>#DIV/0!</v>
      </c>
      <c r="H50" s="93" t="e">
        <f t="shared" si="105"/>
        <v>#DIV/0!</v>
      </c>
      <c r="I50" s="360">
        <f>67481.17+33207.88</f>
        <v>100689.04999999999</v>
      </c>
      <c r="J50" s="116">
        <f>572638.78+46434.84</f>
        <v>619073.62</v>
      </c>
      <c r="K50" s="116"/>
      <c r="L50" s="117"/>
      <c r="M50" s="96">
        <f t="shared" si="81"/>
        <v>10051.59</v>
      </c>
      <c r="N50" s="96">
        <f t="shared" ref="N50:O50" si="193">Z50+AC50+AF50+AI50+AL50+AO50+AR50+AU50+AX50+BA50+BD50+BG50</f>
        <v>42111.08</v>
      </c>
      <c r="O50" s="96">
        <f t="shared" si="193"/>
        <v>0</v>
      </c>
      <c r="P50" s="81">
        <f t="shared" ref="P50:R50" si="194">IF(BI50=0,SUM(Y50+AB50+AE50+AH50+AK50+AN50+AQ50+AT50+AW50+AZ50+BC50+BF50),BI50)</f>
        <v>10051.59</v>
      </c>
      <c r="Q50" s="81">
        <f t="shared" si="194"/>
        <v>42111.08</v>
      </c>
      <c r="R50" s="81">
        <f t="shared" si="194"/>
        <v>0</v>
      </c>
      <c r="S50" s="96">
        <f t="shared" si="148"/>
        <v>90637.459999999992</v>
      </c>
      <c r="T50" s="96">
        <f t="shared" si="177"/>
        <v>576962.54</v>
      </c>
      <c r="U50" s="96">
        <f t="shared" si="59"/>
        <v>0</v>
      </c>
      <c r="V50" s="97">
        <f t="shared" ref="V50:W50" si="195">M50/I50</f>
        <v>9.9828034925346906E-2</v>
      </c>
      <c r="W50" s="97">
        <f t="shared" si="195"/>
        <v>6.8022733709764596E-2</v>
      </c>
      <c r="X50" s="97" t="e">
        <f t="shared" si="26"/>
        <v>#DIV/0!</v>
      </c>
      <c r="Y50" s="128"/>
      <c r="Z50" s="95"/>
      <c r="AA50" s="128"/>
      <c r="AB50" s="118"/>
      <c r="AC50" s="118"/>
      <c r="AD50" s="128"/>
      <c r="AE50" s="128"/>
      <c r="AF50" s="128">
        <f>23186.24</f>
        <v>23186.240000000002</v>
      </c>
      <c r="AG50" s="128"/>
      <c r="AH50" s="259">
        <v>10051.59</v>
      </c>
      <c r="AI50" s="259">
        <v>18924.84</v>
      </c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98"/>
      <c r="BM50" s="99"/>
      <c r="BN50" s="99"/>
      <c r="BO50" s="99"/>
      <c r="BP50" s="99"/>
    </row>
    <row r="51" spans="1:68" ht="15.75" customHeight="1">
      <c r="A51" s="110"/>
      <c r="B51" s="139" t="s">
        <v>506</v>
      </c>
      <c r="C51" s="100" t="s">
        <v>165</v>
      </c>
      <c r="D51" s="90" t="s">
        <v>289</v>
      </c>
      <c r="E51" s="115"/>
      <c r="F51" s="91"/>
      <c r="G51" s="93" t="e">
        <f t="shared" si="19"/>
        <v>#DIV/0!</v>
      </c>
      <c r="H51" s="93" t="e">
        <f t="shared" si="105"/>
        <v>#DIV/0!</v>
      </c>
      <c r="I51" s="132"/>
      <c r="J51" s="116">
        <f>5855+6447</f>
        <v>12302</v>
      </c>
      <c r="K51" s="116"/>
      <c r="L51" s="95"/>
      <c r="M51" s="96">
        <f t="shared" si="81"/>
        <v>0</v>
      </c>
      <c r="N51" s="96">
        <f t="shared" ref="N51:O51" si="196">Z51+AC51+AF51+AI51+AL51+AO51+AR51+AU51+AX51+BA51+BD51+BG51</f>
        <v>12302</v>
      </c>
      <c r="O51" s="96">
        <f t="shared" si="196"/>
        <v>0</v>
      </c>
      <c r="P51" s="81">
        <f t="shared" ref="P51:R51" si="197">IF(BI51=0,SUM(Y51+AB51+AE51+AH51+AK51+AN51+AQ51+AT51+AW51+AZ51+BC51+BF51),BI51)</f>
        <v>0</v>
      </c>
      <c r="Q51" s="81">
        <f t="shared" si="197"/>
        <v>12302</v>
      </c>
      <c r="R51" s="81">
        <f t="shared" si="197"/>
        <v>0</v>
      </c>
      <c r="S51" s="96">
        <f t="shared" si="148"/>
        <v>0</v>
      </c>
      <c r="T51" s="96">
        <f t="shared" si="177"/>
        <v>0</v>
      </c>
      <c r="U51" s="96">
        <f t="shared" si="59"/>
        <v>0</v>
      </c>
      <c r="V51" s="97" t="e">
        <f t="shared" ref="V51:W51" si="198">M51/I51</f>
        <v>#DIV/0!</v>
      </c>
      <c r="W51" s="97">
        <f t="shared" si="198"/>
        <v>1</v>
      </c>
      <c r="X51" s="97" t="e">
        <f t="shared" si="26"/>
        <v>#DIV/0!</v>
      </c>
      <c r="Y51" s="128"/>
      <c r="Z51" s="102">
        <v>5855</v>
      </c>
      <c r="AA51" s="128"/>
      <c r="AB51" s="118"/>
      <c r="AC51" s="118">
        <f>6447</f>
        <v>6447</v>
      </c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98"/>
      <c r="BM51" s="99"/>
      <c r="BN51" s="99"/>
      <c r="BO51" s="99"/>
      <c r="BP51" s="99"/>
    </row>
    <row r="52" spans="1:68" ht="15.75" customHeight="1">
      <c r="A52" s="110"/>
      <c r="B52" s="139" t="s">
        <v>507</v>
      </c>
      <c r="C52" s="100" t="s">
        <v>165</v>
      </c>
      <c r="D52" s="90" t="s">
        <v>605</v>
      </c>
      <c r="E52" s="115"/>
      <c r="F52" s="91"/>
      <c r="G52" s="93" t="e">
        <f t="shared" si="19"/>
        <v>#DIV/0!</v>
      </c>
      <c r="H52" s="93" t="e">
        <f t="shared" si="105"/>
        <v>#DIV/0!</v>
      </c>
      <c r="I52" s="132"/>
      <c r="J52" s="116">
        <f>2874.45+8500+15300+2420</f>
        <v>29094.45</v>
      </c>
      <c r="K52" s="116"/>
      <c r="L52" s="144"/>
      <c r="M52" s="96">
        <f t="shared" si="81"/>
        <v>0</v>
      </c>
      <c r="N52" s="96">
        <f t="shared" ref="N52:O52" si="199">Z52+AC52+AF52+AI52+AL52+AO52+AR52+AU52+AX52+BA52+BD52+BG52</f>
        <v>29094.45</v>
      </c>
      <c r="O52" s="96">
        <f t="shared" si="199"/>
        <v>0</v>
      </c>
      <c r="P52" s="81">
        <f t="shared" ref="P52:R52" si="200">IF(BI52=0,SUM(Y52+AB52+AE52+AH52+AK52+AN52+AQ52+AT52+AW52+AZ52+BC52+BF52),BI52)</f>
        <v>0</v>
      </c>
      <c r="Q52" s="81">
        <f t="shared" si="200"/>
        <v>29094.45</v>
      </c>
      <c r="R52" s="81">
        <f t="shared" si="200"/>
        <v>0</v>
      </c>
      <c r="S52" s="96">
        <f t="shared" si="148"/>
        <v>0</v>
      </c>
      <c r="T52" s="96">
        <f t="shared" si="177"/>
        <v>0</v>
      </c>
      <c r="U52" s="96">
        <f t="shared" si="59"/>
        <v>0</v>
      </c>
      <c r="V52" s="97" t="e">
        <f t="shared" ref="V52:W52" si="201">M52/I52</f>
        <v>#DIV/0!</v>
      </c>
      <c r="W52" s="97">
        <f t="shared" si="201"/>
        <v>1</v>
      </c>
      <c r="X52" s="97" t="e">
        <f t="shared" si="26"/>
        <v>#DIV/0!</v>
      </c>
      <c r="Y52" s="128"/>
      <c r="Z52" s="102">
        <f>2420+15300</f>
        <v>17720</v>
      </c>
      <c r="AA52" s="128"/>
      <c r="AB52" s="118"/>
      <c r="AC52" s="118">
        <f>8500</f>
        <v>8500</v>
      </c>
      <c r="AD52" s="128"/>
      <c r="AE52" s="128"/>
      <c r="AF52" s="128"/>
      <c r="AG52" s="128"/>
      <c r="AH52" s="128"/>
      <c r="AI52" s="259">
        <v>2874.45</v>
      </c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98"/>
      <c r="BM52" s="99"/>
      <c r="BN52" s="99"/>
      <c r="BO52" s="99"/>
      <c r="BP52" s="99"/>
    </row>
    <row r="53" spans="1:68" ht="15.75" customHeight="1">
      <c r="A53" s="110"/>
      <c r="B53" s="135"/>
      <c r="C53" s="100" t="s">
        <v>292</v>
      </c>
      <c r="D53" s="121" t="s">
        <v>104</v>
      </c>
      <c r="E53" s="91">
        <v>0</v>
      </c>
      <c r="F53" s="92">
        <v>10000</v>
      </c>
      <c r="G53" s="93" t="e">
        <f t="shared" si="19"/>
        <v>#DIV/0!</v>
      </c>
      <c r="H53" s="93" t="e">
        <f t="shared" si="105"/>
        <v>#DIV/0!</v>
      </c>
      <c r="I53" s="132"/>
      <c r="J53" s="116"/>
      <c r="K53" s="116"/>
      <c r="L53" s="144"/>
      <c r="M53" s="96">
        <f t="shared" si="81"/>
        <v>0</v>
      </c>
      <c r="N53" s="96">
        <f t="shared" ref="N53:O53" si="202">Z53+AC53+AF53+AI53+AL53+AO53+AR53+AU53+AX53+BA53+BD53+BG53</f>
        <v>0</v>
      </c>
      <c r="O53" s="96">
        <f t="shared" si="202"/>
        <v>0</v>
      </c>
      <c r="P53" s="81">
        <f t="shared" ref="P53:R53" si="203">IF(BI53=0,SUM(Y53+AB53+AE53+AH53+AK53+AN53+AQ53+AT53+AW53+AZ53+BC53+BF53),BI53)</f>
        <v>0</v>
      </c>
      <c r="Q53" s="81">
        <f t="shared" si="203"/>
        <v>0</v>
      </c>
      <c r="R53" s="81">
        <f t="shared" si="203"/>
        <v>0</v>
      </c>
      <c r="S53" s="96">
        <f t="shared" si="148"/>
        <v>0</v>
      </c>
      <c r="T53" s="96">
        <f t="shared" si="177"/>
        <v>0</v>
      </c>
      <c r="U53" s="96">
        <f t="shared" si="59"/>
        <v>0</v>
      </c>
      <c r="V53" s="97" t="e">
        <f t="shared" ref="V53:W53" si="204">M53/I53</f>
        <v>#DIV/0!</v>
      </c>
      <c r="W53" s="97" t="e">
        <f t="shared" si="204"/>
        <v>#DIV/0!</v>
      </c>
      <c r="X53" s="97" t="e">
        <f t="shared" si="26"/>
        <v>#DIV/0!</v>
      </c>
      <c r="Y53" s="128"/>
      <c r="Z53" s="95"/>
      <c r="AA53" s="128"/>
      <c r="AB53" s="118"/>
      <c r="AC53" s="11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98"/>
      <c r="BM53" s="99"/>
      <c r="BN53" s="99"/>
      <c r="BO53" s="99"/>
      <c r="BP53" s="99"/>
    </row>
    <row r="54" spans="1:68" ht="15.75" customHeight="1">
      <c r="A54" s="110"/>
      <c r="B54" s="135"/>
      <c r="C54" s="100" t="s">
        <v>293</v>
      </c>
      <c r="D54" s="121" t="s">
        <v>105</v>
      </c>
      <c r="E54" s="91">
        <v>0</v>
      </c>
      <c r="F54" s="92">
        <v>160000</v>
      </c>
      <c r="G54" s="93" t="e">
        <f t="shared" si="19"/>
        <v>#DIV/0!</v>
      </c>
      <c r="H54" s="93" t="e">
        <f t="shared" si="105"/>
        <v>#DIV/0!</v>
      </c>
      <c r="I54" s="132"/>
      <c r="J54" s="116"/>
      <c r="K54" s="116"/>
      <c r="L54" s="144"/>
      <c r="M54" s="96">
        <f t="shared" si="81"/>
        <v>0</v>
      </c>
      <c r="N54" s="96">
        <f t="shared" ref="N54:O54" si="205">Z54+AC54+AF54+AI54+AL54+AO54+AR54+AU54+AX54+BA54+BD54+BG54</f>
        <v>0</v>
      </c>
      <c r="O54" s="96">
        <f t="shared" si="205"/>
        <v>0</v>
      </c>
      <c r="P54" s="81">
        <f t="shared" ref="P54:R54" si="206">IF(BI54=0,SUM(Y54+AB54+AE54+AH54+AK54+AN54+AQ54+AT54+AW54+AZ54+BC54+BF54),BI54)</f>
        <v>0</v>
      </c>
      <c r="Q54" s="81">
        <f t="shared" si="206"/>
        <v>0</v>
      </c>
      <c r="R54" s="81">
        <f t="shared" si="206"/>
        <v>0</v>
      </c>
      <c r="S54" s="96">
        <f t="shared" si="148"/>
        <v>0</v>
      </c>
      <c r="T54" s="96">
        <f t="shared" si="177"/>
        <v>0</v>
      </c>
      <c r="U54" s="96">
        <f t="shared" si="59"/>
        <v>0</v>
      </c>
      <c r="V54" s="97" t="e">
        <f t="shared" ref="V54:W54" si="207">M54/I54</f>
        <v>#DIV/0!</v>
      </c>
      <c r="W54" s="97" t="e">
        <f t="shared" si="207"/>
        <v>#DIV/0!</v>
      </c>
      <c r="X54" s="97" t="e">
        <f t="shared" si="26"/>
        <v>#DIV/0!</v>
      </c>
      <c r="Y54" s="128"/>
      <c r="Z54" s="95"/>
      <c r="AA54" s="128"/>
      <c r="AB54" s="118"/>
      <c r="AC54" s="11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98"/>
      <c r="BM54" s="99"/>
      <c r="BN54" s="99"/>
      <c r="BO54" s="99"/>
      <c r="BP54" s="99"/>
    </row>
    <row r="55" spans="1:68" ht="15.75" customHeight="1">
      <c r="A55" s="88"/>
      <c r="B55" s="113"/>
      <c r="C55" s="100" t="s">
        <v>294</v>
      </c>
      <c r="D55" s="121" t="s">
        <v>106</v>
      </c>
      <c r="E55" s="115"/>
      <c r="F55" s="92">
        <v>50000</v>
      </c>
      <c r="G55" s="93" t="e">
        <f t="shared" si="19"/>
        <v>#DIV/0!</v>
      </c>
      <c r="H55" s="93">
        <f t="shared" ref="H55:H60" si="208">M55/F55</f>
        <v>0</v>
      </c>
      <c r="I55" s="95"/>
      <c r="J55" s="116"/>
      <c r="K55" s="116"/>
      <c r="L55" s="117"/>
      <c r="M55" s="96">
        <f t="shared" si="81"/>
        <v>0</v>
      </c>
      <c r="N55" s="96">
        <f t="shared" ref="N55:O55" si="209">Z55+AC55+AF55+AI55+AL55+AO55+AR55+AU55+AX55+BA55+BD55+BG55</f>
        <v>0</v>
      </c>
      <c r="O55" s="96">
        <f t="shared" si="209"/>
        <v>0</v>
      </c>
      <c r="P55" s="81">
        <f t="shared" ref="P55:R55" si="210">IF(BI55=0,SUM(Y55+AB55+AE55+AH55+AK55+AN55+AQ55+AT55+AW55+AZ55+BC55+BF55),BI55)</f>
        <v>0</v>
      </c>
      <c r="Q55" s="81">
        <f t="shared" si="210"/>
        <v>0</v>
      </c>
      <c r="R55" s="81">
        <f t="shared" si="210"/>
        <v>0</v>
      </c>
      <c r="S55" s="96">
        <f t="shared" si="148"/>
        <v>0</v>
      </c>
      <c r="T55" s="96">
        <f t="shared" si="177"/>
        <v>0</v>
      </c>
      <c r="U55" s="96">
        <f t="shared" si="59"/>
        <v>0</v>
      </c>
      <c r="V55" s="97" t="e">
        <f t="shared" ref="V55:W55" si="211">M55/I55</f>
        <v>#DIV/0!</v>
      </c>
      <c r="W55" s="97" t="e">
        <f t="shared" si="211"/>
        <v>#DIV/0!</v>
      </c>
      <c r="X55" s="97" t="e">
        <f t="shared" si="26"/>
        <v>#DIV/0!</v>
      </c>
      <c r="Y55" s="128"/>
      <c r="Z55" s="95"/>
      <c r="AA55" s="128"/>
      <c r="AB55" s="118"/>
      <c r="AC55" s="11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98"/>
      <c r="BM55" s="99"/>
      <c r="BN55" s="99"/>
      <c r="BO55" s="99"/>
      <c r="BP55" s="99"/>
    </row>
    <row r="56" spans="1:68" ht="15.75" customHeight="1">
      <c r="A56" s="88"/>
      <c r="B56" s="135" t="s">
        <v>295</v>
      </c>
      <c r="C56" s="100" t="s">
        <v>271</v>
      </c>
      <c r="D56" s="121" t="s">
        <v>107</v>
      </c>
      <c r="E56" s="115"/>
      <c r="F56" s="92">
        <v>20000</v>
      </c>
      <c r="G56" s="93" t="e">
        <f t="shared" si="19"/>
        <v>#DIV/0!</v>
      </c>
      <c r="H56" s="93">
        <f t="shared" si="208"/>
        <v>0</v>
      </c>
      <c r="I56" s="95"/>
      <c r="J56" s="116">
        <v>1817.8</v>
      </c>
      <c r="K56" s="116"/>
      <c r="L56" s="117"/>
      <c r="M56" s="96">
        <f t="shared" si="81"/>
        <v>0</v>
      </c>
      <c r="N56" s="96">
        <f t="shared" ref="N56:O56" si="212">Z56+AC56+AF56+AI56+AL56+AO56+AR56+AU56+AX56+BA56+BD56+BG56</f>
        <v>1817.8</v>
      </c>
      <c r="O56" s="96">
        <f t="shared" si="212"/>
        <v>0</v>
      </c>
      <c r="P56" s="81">
        <f t="shared" ref="P56:R56" si="213">IF(BI56=0,SUM(Y56+AB56+AE56+AH56+AK56+AN56+AQ56+AT56+AW56+AZ56+BC56+BF56),BI56)</f>
        <v>0</v>
      </c>
      <c r="Q56" s="81">
        <f t="shared" si="213"/>
        <v>1817.8</v>
      </c>
      <c r="R56" s="81">
        <f t="shared" si="213"/>
        <v>0</v>
      </c>
      <c r="S56" s="96">
        <f t="shared" si="148"/>
        <v>0</v>
      </c>
      <c r="T56" s="96">
        <f t="shared" si="177"/>
        <v>0</v>
      </c>
      <c r="U56" s="96">
        <f t="shared" si="59"/>
        <v>0</v>
      </c>
      <c r="V56" s="97" t="e">
        <f t="shared" ref="V56:W56" si="214">M56/I56</f>
        <v>#DIV/0!</v>
      </c>
      <c r="W56" s="97">
        <f t="shared" si="214"/>
        <v>1</v>
      </c>
      <c r="X56" s="97" t="e">
        <f t="shared" si="26"/>
        <v>#DIV/0!</v>
      </c>
      <c r="Y56" s="128"/>
      <c r="Z56" s="95"/>
      <c r="AA56" s="128"/>
      <c r="AB56" s="118"/>
      <c r="AC56" s="118">
        <f>1817.8</f>
        <v>1817.8</v>
      </c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98"/>
      <c r="BM56" s="99"/>
      <c r="BN56" s="99"/>
      <c r="BO56" s="99"/>
      <c r="BP56" s="99"/>
    </row>
    <row r="57" spans="1:68" ht="15.75" customHeight="1">
      <c r="A57" s="88"/>
      <c r="B57" s="113"/>
      <c r="C57" s="100" t="s">
        <v>296</v>
      </c>
      <c r="D57" s="121" t="s">
        <v>108</v>
      </c>
      <c r="E57" s="115"/>
      <c r="F57" s="92">
        <v>50000</v>
      </c>
      <c r="G57" s="93">
        <f t="shared" ref="G57:G62" si="215">I57/F57</f>
        <v>0</v>
      </c>
      <c r="H57" s="93">
        <f t="shared" si="208"/>
        <v>0</v>
      </c>
      <c r="I57" s="95"/>
      <c r="J57" s="116"/>
      <c r="K57" s="116"/>
      <c r="L57" s="117"/>
      <c r="M57" s="96">
        <f t="shared" si="81"/>
        <v>0</v>
      </c>
      <c r="N57" s="96">
        <f t="shared" ref="N57:O57" si="216">Z57+AC57+AF57+AI57+AL57+AO57+AR57+AU57+AX57+BA57+BD57+BG57</f>
        <v>0</v>
      </c>
      <c r="O57" s="96">
        <f t="shared" si="216"/>
        <v>0</v>
      </c>
      <c r="P57" s="81">
        <f t="shared" ref="P57:R57" si="217">IF(BI57=0,SUM(Y57+AB57+AE57+AH57+AK57+AN57+AQ57+AT57+AW57+AZ57+BC57+BF57),BI57)</f>
        <v>0</v>
      </c>
      <c r="Q57" s="81">
        <f t="shared" si="217"/>
        <v>0</v>
      </c>
      <c r="R57" s="81">
        <f t="shared" si="217"/>
        <v>0</v>
      </c>
      <c r="S57" s="96">
        <f t="shared" si="148"/>
        <v>0</v>
      </c>
      <c r="T57" s="96">
        <f t="shared" si="177"/>
        <v>0</v>
      </c>
      <c r="U57" s="96">
        <f t="shared" si="59"/>
        <v>0</v>
      </c>
      <c r="V57" s="97" t="e">
        <f t="shared" ref="V57:W57" si="218">M57/I57</f>
        <v>#DIV/0!</v>
      </c>
      <c r="W57" s="97" t="e">
        <f t="shared" si="218"/>
        <v>#DIV/0!</v>
      </c>
      <c r="X57" s="97" t="e">
        <f t="shared" si="26"/>
        <v>#DIV/0!</v>
      </c>
      <c r="Y57" s="128"/>
      <c r="Z57" s="95"/>
      <c r="AA57" s="128"/>
      <c r="AB57" s="118"/>
      <c r="AC57" s="11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98"/>
      <c r="BM57" s="99"/>
      <c r="BN57" s="99"/>
      <c r="BO57" s="99"/>
      <c r="BP57" s="99"/>
    </row>
    <row r="58" spans="1:68" ht="15.75" customHeight="1">
      <c r="B58" s="113"/>
      <c r="C58" s="100" t="s">
        <v>242</v>
      </c>
      <c r="D58" s="121" t="s">
        <v>109</v>
      </c>
      <c r="E58" s="115"/>
      <c r="F58" s="92">
        <v>350000</v>
      </c>
      <c r="G58" s="93">
        <f t="shared" si="215"/>
        <v>0</v>
      </c>
      <c r="H58" s="93">
        <f t="shared" si="208"/>
        <v>0</v>
      </c>
      <c r="I58" s="141"/>
      <c r="J58" s="116"/>
      <c r="K58" s="116"/>
      <c r="L58" s="117"/>
      <c r="M58" s="96">
        <f t="shared" si="81"/>
        <v>0</v>
      </c>
      <c r="N58" s="96">
        <f t="shared" ref="N58:O58" si="219">Z58+AC58+AF58+AI58+AL58+AO58+AR58+AU58+AX58+BA58+BD58+BG58</f>
        <v>0</v>
      </c>
      <c r="O58" s="96">
        <f t="shared" si="219"/>
        <v>0</v>
      </c>
      <c r="P58" s="81">
        <f t="shared" ref="P58:R58" si="220">IF(BI58=0,SUM(Y58+AB58+AE58+AH58+AK58+AN58+AQ58+AT58+AW58+AZ58+BC58+BF58),BI58)</f>
        <v>0</v>
      </c>
      <c r="Q58" s="81">
        <f t="shared" si="220"/>
        <v>0</v>
      </c>
      <c r="R58" s="81">
        <f t="shared" si="220"/>
        <v>0</v>
      </c>
      <c r="S58" s="96">
        <f t="shared" si="148"/>
        <v>0</v>
      </c>
      <c r="T58" s="96">
        <f t="shared" si="177"/>
        <v>0</v>
      </c>
      <c r="U58" s="96">
        <f t="shared" si="59"/>
        <v>0</v>
      </c>
      <c r="V58" s="97" t="e">
        <f t="shared" ref="V58:W58" si="221">M58/I58</f>
        <v>#DIV/0!</v>
      </c>
      <c r="W58" s="97" t="e">
        <f t="shared" si="221"/>
        <v>#DIV/0!</v>
      </c>
      <c r="X58" s="97" t="e">
        <f t="shared" si="26"/>
        <v>#DIV/0!</v>
      </c>
      <c r="Y58" s="95"/>
      <c r="Z58" s="95"/>
      <c r="AA58" s="95"/>
      <c r="AB58" s="118"/>
      <c r="AC58" s="118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8"/>
      <c r="BM58" s="99"/>
      <c r="BN58" s="99"/>
      <c r="BO58" s="99"/>
      <c r="BP58" s="99"/>
    </row>
    <row r="59" spans="1:68" ht="15.75" customHeight="1">
      <c r="A59" s="88"/>
      <c r="B59" s="113"/>
      <c r="C59" s="100" t="s">
        <v>297</v>
      </c>
      <c r="D59" s="121" t="s">
        <v>110</v>
      </c>
      <c r="E59" s="115"/>
      <c r="F59" s="92">
        <v>200000</v>
      </c>
      <c r="G59" s="93">
        <f t="shared" si="215"/>
        <v>0</v>
      </c>
      <c r="H59" s="93">
        <f t="shared" si="208"/>
        <v>0</v>
      </c>
      <c r="I59" s="95"/>
      <c r="J59" s="116"/>
      <c r="K59" s="116"/>
      <c r="L59" s="117"/>
      <c r="M59" s="96">
        <f t="shared" si="81"/>
        <v>0</v>
      </c>
      <c r="N59" s="96">
        <f t="shared" ref="N59:O59" si="222">Z59+AC59+AF59+AI59+AL59+AO59+AR59+AU59+AX59+BA59+BD59+BG59</f>
        <v>0</v>
      </c>
      <c r="O59" s="96">
        <f t="shared" si="222"/>
        <v>0</v>
      </c>
      <c r="P59" s="81">
        <f t="shared" ref="P59:R59" si="223">IF(BI59=0,SUM(Y59+AB59+AE59+AH59+AK59+AN59+AQ59+AT59+AW59+AZ59+BC59+BF59),BI59)</f>
        <v>0</v>
      </c>
      <c r="Q59" s="81">
        <f t="shared" si="223"/>
        <v>0</v>
      </c>
      <c r="R59" s="81">
        <f t="shared" si="223"/>
        <v>0</v>
      </c>
      <c r="S59" s="96">
        <f t="shared" si="148"/>
        <v>0</v>
      </c>
      <c r="T59" s="96">
        <f t="shared" si="177"/>
        <v>0</v>
      </c>
      <c r="U59" s="96">
        <f t="shared" si="59"/>
        <v>0</v>
      </c>
      <c r="V59" s="97" t="e">
        <f t="shared" ref="V59:W59" si="224">M59/I59</f>
        <v>#DIV/0!</v>
      </c>
      <c r="W59" s="97" t="e">
        <f t="shared" si="224"/>
        <v>#DIV/0!</v>
      </c>
      <c r="X59" s="97" t="e">
        <f t="shared" si="26"/>
        <v>#DIV/0!</v>
      </c>
      <c r="Y59" s="95"/>
      <c r="Z59" s="95"/>
      <c r="AA59" s="95"/>
      <c r="AB59" s="118"/>
      <c r="AC59" s="118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9"/>
      <c r="BO59" s="99"/>
      <c r="BP59" s="99"/>
    </row>
    <row r="60" spans="1:68" ht="15.75" customHeight="1">
      <c r="A60" s="88"/>
      <c r="B60" s="113"/>
      <c r="C60" s="100" t="s">
        <v>298</v>
      </c>
      <c r="D60" s="121" t="s">
        <v>299</v>
      </c>
      <c r="E60" s="91"/>
      <c r="F60" s="92">
        <v>200000</v>
      </c>
      <c r="G60" s="93">
        <f t="shared" si="215"/>
        <v>0</v>
      </c>
      <c r="H60" s="93">
        <f t="shared" si="208"/>
        <v>0</v>
      </c>
      <c r="I60" s="95"/>
      <c r="J60" s="145"/>
      <c r="K60" s="145"/>
      <c r="L60" s="117"/>
      <c r="M60" s="96">
        <f t="shared" si="81"/>
        <v>0</v>
      </c>
      <c r="N60" s="96">
        <f t="shared" ref="N60:O60" si="225">Z60+AC60+AF60+AI60+AL60+AO60+AR60+AU60+AX60+BA60+BD60+BG60</f>
        <v>0</v>
      </c>
      <c r="O60" s="96">
        <f t="shared" si="225"/>
        <v>0</v>
      </c>
      <c r="P60" s="81">
        <f t="shared" ref="P60:R60" si="226">IF(BI60=0,SUM(Y60+AB60+AE60+AH60+AK60+AN60+AQ60+AT60+AW60+AZ60+BC60+BF60),BI60)</f>
        <v>0</v>
      </c>
      <c r="Q60" s="81">
        <f t="shared" si="226"/>
        <v>0</v>
      </c>
      <c r="R60" s="81">
        <f t="shared" si="226"/>
        <v>0</v>
      </c>
      <c r="S60" s="96">
        <f t="shared" si="148"/>
        <v>0</v>
      </c>
      <c r="T60" s="96">
        <f t="shared" si="177"/>
        <v>0</v>
      </c>
      <c r="U60" s="96">
        <f t="shared" si="59"/>
        <v>0</v>
      </c>
      <c r="V60" s="97" t="e">
        <f t="shared" ref="V60:W60" si="227">M60/I60</f>
        <v>#DIV/0!</v>
      </c>
      <c r="W60" s="97" t="e">
        <f t="shared" si="227"/>
        <v>#DIV/0!</v>
      </c>
      <c r="X60" s="97" t="e">
        <f t="shared" si="26"/>
        <v>#DIV/0!</v>
      </c>
      <c r="Y60" s="95"/>
      <c r="Z60" s="95"/>
      <c r="AA60" s="95"/>
      <c r="AB60" s="118"/>
      <c r="AC60" s="118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8"/>
      <c r="BM60" s="99"/>
      <c r="BN60" s="99"/>
      <c r="BO60" s="99"/>
      <c r="BP60" s="99"/>
    </row>
    <row r="61" spans="1:68" ht="15.75" customHeight="1">
      <c r="A61" s="88"/>
      <c r="B61" s="113"/>
      <c r="C61" s="100" t="s">
        <v>229</v>
      </c>
      <c r="D61" s="121" t="s">
        <v>113</v>
      </c>
      <c r="E61" s="91"/>
      <c r="F61" s="92">
        <v>60000</v>
      </c>
      <c r="G61" s="93">
        <f t="shared" si="215"/>
        <v>0</v>
      </c>
      <c r="H61" s="93"/>
      <c r="I61" s="95"/>
      <c r="J61" s="145"/>
      <c r="K61" s="145"/>
      <c r="L61" s="117"/>
      <c r="M61" s="96">
        <f t="shared" si="81"/>
        <v>0</v>
      </c>
      <c r="N61" s="96">
        <f t="shared" ref="N61:O61" si="228">Z61+AC61+AF61+AI61+AL61+AO61+AR61+AU61+AX61+BA61+BD61+BG61</f>
        <v>0</v>
      </c>
      <c r="O61" s="96">
        <f t="shared" si="228"/>
        <v>0</v>
      </c>
      <c r="P61" s="81">
        <f t="shared" ref="P61:R61" si="229">IF(BI61=0,SUM(Y61+AB61+AE61+AH61+AK61+AN61+AQ61+AT61+AW61+AZ61+BC61+BF61),BI61)</f>
        <v>0</v>
      </c>
      <c r="Q61" s="81">
        <f t="shared" si="229"/>
        <v>0</v>
      </c>
      <c r="R61" s="81">
        <f t="shared" si="229"/>
        <v>0</v>
      </c>
      <c r="S61" s="96">
        <f t="shared" si="148"/>
        <v>0</v>
      </c>
      <c r="T61" s="96">
        <f t="shared" si="177"/>
        <v>0</v>
      </c>
      <c r="U61" s="96">
        <f t="shared" si="59"/>
        <v>0</v>
      </c>
      <c r="V61" s="97" t="e">
        <f t="shared" ref="V61:W61" si="230">M61/I61</f>
        <v>#DIV/0!</v>
      </c>
      <c r="W61" s="97" t="e">
        <f t="shared" si="230"/>
        <v>#DIV/0!</v>
      </c>
      <c r="X61" s="97" t="e">
        <f t="shared" si="26"/>
        <v>#DIV/0!</v>
      </c>
      <c r="Y61" s="95"/>
      <c r="Z61" s="95"/>
      <c r="AA61" s="95"/>
      <c r="AB61" s="118"/>
      <c r="AC61" s="118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8"/>
      <c r="BM61" s="99"/>
      <c r="BN61" s="99"/>
      <c r="BO61" s="99"/>
      <c r="BP61" s="99"/>
    </row>
    <row r="62" spans="1:68" ht="15.75" customHeight="1">
      <c r="A62" s="88"/>
      <c r="B62" s="113"/>
      <c r="C62" s="100" t="s">
        <v>114</v>
      </c>
      <c r="D62" s="121" t="s">
        <v>115</v>
      </c>
      <c r="E62" s="91"/>
      <c r="F62" s="92">
        <v>1200000</v>
      </c>
      <c r="G62" s="93">
        <f t="shared" si="215"/>
        <v>0</v>
      </c>
      <c r="H62" s="93"/>
      <c r="I62" s="95"/>
      <c r="J62" s="145"/>
      <c r="K62" s="145"/>
      <c r="L62" s="117"/>
      <c r="M62" s="96">
        <f t="shared" si="81"/>
        <v>0</v>
      </c>
      <c r="N62" s="96">
        <f t="shared" ref="N62:O62" si="231">Z62+AC62+AF62+AI62+AL62+AO62+AR62+AU62+AX62+BA62+BD62+BG62</f>
        <v>0</v>
      </c>
      <c r="O62" s="96">
        <f t="shared" si="231"/>
        <v>0</v>
      </c>
      <c r="P62" s="81">
        <f t="shared" ref="P62:R62" si="232">IF(BI62=0,SUM(Y62+AB62+AE62+AH62+AK62+AN62+AQ62+AT62+AW62+AZ62+BC62+BF62),BI62)</f>
        <v>0</v>
      </c>
      <c r="Q62" s="81">
        <f t="shared" si="232"/>
        <v>0</v>
      </c>
      <c r="R62" s="81">
        <f t="shared" si="232"/>
        <v>0</v>
      </c>
      <c r="S62" s="96">
        <f t="shared" si="148"/>
        <v>0</v>
      </c>
      <c r="T62" s="96">
        <f t="shared" si="177"/>
        <v>0</v>
      </c>
      <c r="U62" s="96">
        <f t="shared" si="59"/>
        <v>0</v>
      </c>
      <c r="V62" s="97" t="e">
        <f t="shared" ref="V62:W62" si="233">M62/I62</f>
        <v>#DIV/0!</v>
      </c>
      <c r="W62" s="97" t="e">
        <f t="shared" si="233"/>
        <v>#DIV/0!</v>
      </c>
      <c r="X62" s="97" t="e">
        <f t="shared" si="26"/>
        <v>#DIV/0!</v>
      </c>
      <c r="Y62" s="95"/>
      <c r="Z62" s="95"/>
      <c r="AA62" s="95"/>
      <c r="AB62" s="118"/>
      <c r="AC62" s="118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8"/>
      <c r="BM62" s="99"/>
      <c r="BN62" s="99"/>
      <c r="BO62" s="99"/>
      <c r="BP62" s="99"/>
    </row>
    <row r="63" spans="1:68" ht="15.75" customHeight="1">
      <c r="A63" s="88"/>
      <c r="B63" s="113"/>
      <c r="C63" s="89" t="s">
        <v>114</v>
      </c>
      <c r="D63" s="121" t="s">
        <v>300</v>
      </c>
      <c r="E63" s="146"/>
      <c r="F63" s="147">
        <v>100000</v>
      </c>
      <c r="G63" s="93" t="e">
        <f t="shared" ref="G63:G80" si="234">I63/E63</f>
        <v>#DIV/0!</v>
      </c>
      <c r="H63" s="93" t="e">
        <f t="shared" ref="H63:H80" si="235">M63/E63</f>
        <v>#DIV/0!</v>
      </c>
      <c r="I63" s="95"/>
      <c r="J63" s="145"/>
      <c r="K63" s="145"/>
      <c r="L63" s="117"/>
      <c r="M63" s="96">
        <f t="shared" si="81"/>
        <v>0</v>
      </c>
      <c r="N63" s="96">
        <f t="shared" ref="N63:O63" si="236">Z63+AC63+AF63+AI63+AL63+AO63+AR63+AU63+AX63+BA63+BD63+BG63</f>
        <v>0</v>
      </c>
      <c r="O63" s="96">
        <f t="shared" si="236"/>
        <v>0</v>
      </c>
      <c r="P63" s="81">
        <f t="shared" ref="P63:R63" si="237">IF(BI63=0,SUM(Y63+AB63+AE63+AH63+AK63+AN63+AQ63+AT63+AW63+AZ63+BC63+BF63),BI63)</f>
        <v>0</v>
      </c>
      <c r="Q63" s="81">
        <f t="shared" si="237"/>
        <v>0</v>
      </c>
      <c r="R63" s="81">
        <f t="shared" si="237"/>
        <v>0</v>
      </c>
      <c r="S63" s="96">
        <f t="shared" si="148"/>
        <v>0</v>
      </c>
      <c r="T63" s="96">
        <f t="shared" si="177"/>
        <v>0</v>
      </c>
      <c r="U63" s="96">
        <f t="shared" si="59"/>
        <v>0</v>
      </c>
      <c r="V63" s="97" t="e">
        <f t="shared" ref="V63:W63" si="238">M63/I63</f>
        <v>#DIV/0!</v>
      </c>
      <c r="W63" s="97" t="e">
        <f t="shared" si="238"/>
        <v>#DIV/0!</v>
      </c>
      <c r="X63" s="97" t="e">
        <f t="shared" si="26"/>
        <v>#DIV/0!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8"/>
      <c r="BM63" s="99"/>
      <c r="BN63" s="99"/>
      <c r="BO63" s="99"/>
      <c r="BP63" s="99"/>
    </row>
    <row r="64" spans="1:68" ht="15.75" customHeight="1">
      <c r="A64" s="88"/>
      <c r="B64" s="113"/>
      <c r="C64" s="89" t="s">
        <v>114</v>
      </c>
      <c r="D64" s="121" t="s">
        <v>117</v>
      </c>
      <c r="E64" s="146"/>
      <c r="F64" s="147">
        <v>500000</v>
      </c>
      <c r="G64" s="93" t="e">
        <f t="shared" si="234"/>
        <v>#DIV/0!</v>
      </c>
      <c r="H64" s="93" t="e">
        <f t="shared" si="235"/>
        <v>#DIV/0!</v>
      </c>
      <c r="I64" s="95"/>
      <c r="J64" s="145"/>
      <c r="K64" s="145"/>
      <c r="L64" s="117"/>
      <c r="M64" s="96">
        <f t="shared" si="81"/>
        <v>0</v>
      </c>
      <c r="N64" s="96">
        <f t="shared" ref="N64:O64" si="239">Z64+AC64+AF64+AI64+AL64+AO64+AR64+AU64+AX64+BA64+BD64+BG64</f>
        <v>0</v>
      </c>
      <c r="O64" s="96">
        <f t="shared" si="239"/>
        <v>0</v>
      </c>
      <c r="P64" s="81">
        <f t="shared" ref="P64:R64" si="240">IF(BI64=0,SUM(Y64+AB64+AE64+AH64+AK64+AN64+AQ64+AT64+AW64+AZ64+BC64+BF64),BI64)</f>
        <v>0</v>
      </c>
      <c r="Q64" s="81">
        <f t="shared" si="240"/>
        <v>0</v>
      </c>
      <c r="R64" s="81">
        <f t="shared" si="240"/>
        <v>0</v>
      </c>
      <c r="S64" s="96">
        <f t="shared" si="148"/>
        <v>0</v>
      </c>
      <c r="T64" s="96">
        <f t="shared" si="177"/>
        <v>0</v>
      </c>
      <c r="U64" s="96">
        <f t="shared" si="59"/>
        <v>0</v>
      </c>
      <c r="V64" s="97" t="e">
        <f t="shared" ref="V64:W64" si="241">M64/I64</f>
        <v>#DIV/0!</v>
      </c>
      <c r="W64" s="97" t="e">
        <f t="shared" si="241"/>
        <v>#DIV/0!</v>
      </c>
      <c r="X64" s="97" t="e">
        <f t="shared" si="26"/>
        <v>#DIV/0!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8"/>
      <c r="BM64" s="99"/>
      <c r="BN64" s="99"/>
      <c r="BO64" s="99"/>
      <c r="BP64" s="99"/>
    </row>
    <row r="65" spans="1:68" ht="15.75" customHeight="1">
      <c r="A65" s="88"/>
      <c r="B65" s="113"/>
      <c r="C65" s="89" t="s">
        <v>114</v>
      </c>
      <c r="D65" s="121" t="s">
        <v>118</v>
      </c>
      <c r="E65" s="146"/>
      <c r="F65" s="147">
        <v>100000</v>
      </c>
      <c r="G65" s="93" t="e">
        <f t="shared" si="234"/>
        <v>#DIV/0!</v>
      </c>
      <c r="H65" s="93" t="e">
        <f t="shared" si="235"/>
        <v>#DIV/0!</v>
      </c>
      <c r="I65" s="95"/>
      <c r="J65" s="125"/>
      <c r="K65" s="125"/>
      <c r="L65" s="117"/>
      <c r="M65" s="96">
        <f t="shared" si="81"/>
        <v>0</v>
      </c>
      <c r="N65" s="96">
        <f t="shared" ref="N65:O65" si="242">Z65+AC65+AF65+AI65+AL65+AO65+AR65+AU65+AX65+BA65+BD65+BG65</f>
        <v>0</v>
      </c>
      <c r="O65" s="96">
        <f t="shared" si="242"/>
        <v>0</v>
      </c>
      <c r="P65" s="81">
        <f t="shared" ref="P65:R65" si="243">IF(BI65=0,SUM(Y65+AB65+AE65+AH65+AK65+AN65+AQ65+AT65+AW65+AZ65+BC65+BF65),BI65)</f>
        <v>0</v>
      </c>
      <c r="Q65" s="81">
        <f t="shared" si="243"/>
        <v>0</v>
      </c>
      <c r="R65" s="81">
        <f t="shared" si="243"/>
        <v>0</v>
      </c>
      <c r="S65" s="96">
        <f t="shared" si="148"/>
        <v>0</v>
      </c>
      <c r="T65" s="96">
        <f t="shared" si="177"/>
        <v>0</v>
      </c>
      <c r="U65" s="96">
        <f t="shared" si="59"/>
        <v>0</v>
      </c>
      <c r="V65" s="97" t="e">
        <f t="shared" ref="V65:W65" si="244">M65/I65</f>
        <v>#DIV/0!</v>
      </c>
      <c r="W65" s="97" t="e">
        <f t="shared" si="244"/>
        <v>#DIV/0!</v>
      </c>
      <c r="X65" s="97" t="e">
        <f t="shared" si="26"/>
        <v>#DIV/0!</v>
      </c>
      <c r="Y65" s="102"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8"/>
      <c r="BM65" s="99"/>
      <c r="BN65" s="99"/>
      <c r="BO65" s="99"/>
      <c r="BP65" s="99"/>
    </row>
    <row r="66" spans="1:68" ht="15.75" customHeight="1">
      <c r="A66" s="88"/>
      <c r="B66" s="88"/>
      <c r="C66" s="89" t="s">
        <v>114</v>
      </c>
      <c r="D66" s="121" t="s">
        <v>119</v>
      </c>
      <c r="E66" s="146"/>
      <c r="F66" s="147">
        <v>150000</v>
      </c>
      <c r="G66" s="93" t="e">
        <f t="shared" si="234"/>
        <v>#DIV/0!</v>
      </c>
      <c r="H66" s="93" t="e">
        <f t="shared" si="235"/>
        <v>#DIV/0!</v>
      </c>
      <c r="I66" s="95"/>
      <c r="J66" s="145"/>
      <c r="K66" s="145"/>
      <c r="L66" s="94"/>
      <c r="M66" s="96">
        <f t="shared" si="81"/>
        <v>0</v>
      </c>
      <c r="N66" s="96">
        <f t="shared" ref="N66:O66" si="245">Z66+AC66+AF66+AI66+AL66+AO66+AR66+AU66+AX66+BA66+BD66+BG66</f>
        <v>0</v>
      </c>
      <c r="O66" s="96">
        <f t="shared" si="245"/>
        <v>0</v>
      </c>
      <c r="P66" s="81">
        <f t="shared" ref="P66:R66" si="246">IF(BI66=0,SUM(Y66+AB66+AE66+AH66+AK66+AN66+AQ66+AT66+AW66+AZ66+BC66+BF66),BI66)</f>
        <v>0</v>
      </c>
      <c r="Q66" s="81">
        <f t="shared" si="246"/>
        <v>0</v>
      </c>
      <c r="R66" s="81">
        <f t="shared" si="246"/>
        <v>0</v>
      </c>
      <c r="S66" s="96">
        <f t="shared" si="148"/>
        <v>0</v>
      </c>
      <c r="T66" s="96">
        <f t="shared" si="177"/>
        <v>0</v>
      </c>
      <c r="U66" s="96">
        <f t="shared" si="59"/>
        <v>0</v>
      </c>
      <c r="V66" s="97" t="e">
        <f t="shared" ref="V66:W66" si="247">M66/I66</f>
        <v>#DIV/0!</v>
      </c>
      <c r="W66" s="97" t="e">
        <f t="shared" si="247"/>
        <v>#DIV/0!</v>
      </c>
      <c r="X66" s="97" t="e">
        <f t="shared" si="26"/>
        <v>#DIV/0!</v>
      </c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8"/>
      <c r="BM66" s="99"/>
      <c r="BN66" s="99"/>
      <c r="BO66" s="99"/>
      <c r="BP66" s="99"/>
    </row>
    <row r="67" spans="1:68" ht="15.75" customHeight="1">
      <c r="A67" s="85"/>
      <c r="B67" s="85"/>
      <c r="C67" s="85" t="s">
        <v>301</v>
      </c>
      <c r="D67" s="85"/>
      <c r="E67" s="86">
        <f>E68+E80+E84+E89</f>
        <v>267218.16000000003</v>
      </c>
      <c r="F67" s="86">
        <f>F68+F80+F89</f>
        <v>21041.95</v>
      </c>
      <c r="G67" s="106">
        <f t="shared" si="234"/>
        <v>5.8527683896932747E-2</v>
      </c>
      <c r="H67" s="106">
        <f t="shared" si="235"/>
        <v>0</v>
      </c>
      <c r="I67" s="86">
        <f t="shared" ref="I67:Q67" si="248">I68+I75+I76+I77+I80+I84+I89</f>
        <v>15639.66</v>
      </c>
      <c r="J67" s="86">
        <f t="shared" si="248"/>
        <v>84340.34</v>
      </c>
      <c r="K67" s="86">
        <f t="shared" si="248"/>
        <v>0</v>
      </c>
      <c r="L67" s="86">
        <f t="shared" si="248"/>
        <v>0</v>
      </c>
      <c r="M67" s="86">
        <f t="shared" si="248"/>
        <v>0</v>
      </c>
      <c r="N67" s="86">
        <f t="shared" si="248"/>
        <v>20914.099999999999</v>
      </c>
      <c r="O67" s="86">
        <f t="shared" si="248"/>
        <v>0</v>
      </c>
      <c r="P67" s="86">
        <f t="shared" si="248"/>
        <v>0</v>
      </c>
      <c r="Q67" s="86">
        <f t="shared" si="248"/>
        <v>20914.099999999999</v>
      </c>
      <c r="R67" s="86">
        <f>IF(BK67=0,SUM(AA67+AD67+AG67+AJ67+AM67+AP67+AS67+AV67+AY67+BB67+BE67+BH67),BK67)</f>
        <v>0</v>
      </c>
      <c r="S67" s="86">
        <f>S68+S75+S76+S77+S80+S84+S89</f>
        <v>15076.66</v>
      </c>
      <c r="T67" s="86">
        <f>T68+T84</f>
        <v>63426.239999999998</v>
      </c>
      <c r="U67" s="86">
        <f>U68+U75+U76+U77+U80+U84+U89</f>
        <v>0</v>
      </c>
      <c r="V67" s="87">
        <f t="shared" ref="V67:W67" si="249">M67/I67</f>
        <v>0</v>
      </c>
      <c r="W67" s="87">
        <f t="shared" si="249"/>
        <v>0.24797267831739828</v>
      </c>
      <c r="X67" s="87" t="e">
        <f t="shared" si="26"/>
        <v>#DIV/0!</v>
      </c>
      <c r="Y67" s="86">
        <f t="shared" ref="Y67:BK67" si="250">Y68+Y75+Y76+Y77+Y80+Y84+Y89</f>
        <v>0</v>
      </c>
      <c r="Z67" s="86">
        <f t="shared" si="250"/>
        <v>4595.8899999999994</v>
      </c>
      <c r="AA67" s="86">
        <f t="shared" si="250"/>
        <v>0</v>
      </c>
      <c r="AB67" s="86">
        <f t="shared" si="250"/>
        <v>0</v>
      </c>
      <c r="AC67" s="86">
        <f t="shared" si="250"/>
        <v>7931.1</v>
      </c>
      <c r="AD67" s="86">
        <f t="shared" si="250"/>
        <v>0</v>
      </c>
      <c r="AE67" s="86">
        <f t="shared" si="250"/>
        <v>0</v>
      </c>
      <c r="AF67" s="86">
        <f t="shared" si="250"/>
        <v>5181.2700000000004</v>
      </c>
      <c r="AG67" s="86">
        <f t="shared" si="250"/>
        <v>0</v>
      </c>
      <c r="AH67" s="86">
        <f t="shared" si="250"/>
        <v>0</v>
      </c>
      <c r="AI67" s="86">
        <f t="shared" si="250"/>
        <v>3205.84</v>
      </c>
      <c r="AJ67" s="86">
        <f t="shared" si="250"/>
        <v>0</v>
      </c>
      <c r="AK67" s="86">
        <f t="shared" si="250"/>
        <v>0</v>
      </c>
      <c r="AL67" s="86">
        <f t="shared" si="250"/>
        <v>0</v>
      </c>
      <c r="AM67" s="86">
        <f t="shared" si="250"/>
        <v>0</v>
      </c>
      <c r="AN67" s="86">
        <f t="shared" si="250"/>
        <v>0</v>
      </c>
      <c r="AO67" s="86">
        <f t="shared" si="250"/>
        <v>0</v>
      </c>
      <c r="AP67" s="86">
        <f t="shared" si="250"/>
        <v>0</v>
      </c>
      <c r="AQ67" s="86">
        <f t="shared" si="250"/>
        <v>0</v>
      </c>
      <c r="AR67" s="86">
        <f t="shared" si="250"/>
        <v>0</v>
      </c>
      <c r="AS67" s="86">
        <f t="shared" si="250"/>
        <v>0</v>
      </c>
      <c r="AT67" s="86">
        <f t="shared" si="250"/>
        <v>0</v>
      </c>
      <c r="AU67" s="86">
        <f t="shared" si="250"/>
        <v>0</v>
      </c>
      <c r="AV67" s="86">
        <f t="shared" si="250"/>
        <v>0</v>
      </c>
      <c r="AW67" s="86">
        <f t="shared" si="250"/>
        <v>0</v>
      </c>
      <c r="AX67" s="86">
        <f t="shared" si="250"/>
        <v>0</v>
      </c>
      <c r="AY67" s="86">
        <f t="shared" si="250"/>
        <v>0</v>
      </c>
      <c r="AZ67" s="86">
        <f t="shared" si="250"/>
        <v>0</v>
      </c>
      <c r="BA67" s="86">
        <f t="shared" si="250"/>
        <v>0</v>
      </c>
      <c r="BB67" s="86">
        <f t="shared" si="250"/>
        <v>0</v>
      </c>
      <c r="BC67" s="86">
        <f t="shared" si="250"/>
        <v>0</v>
      </c>
      <c r="BD67" s="86">
        <f t="shared" si="250"/>
        <v>0</v>
      </c>
      <c r="BE67" s="86">
        <f t="shared" si="250"/>
        <v>0</v>
      </c>
      <c r="BF67" s="86">
        <f t="shared" si="250"/>
        <v>0</v>
      </c>
      <c r="BG67" s="86">
        <f t="shared" si="250"/>
        <v>0</v>
      </c>
      <c r="BH67" s="86">
        <f t="shared" si="250"/>
        <v>0</v>
      </c>
      <c r="BI67" s="86">
        <f t="shared" si="250"/>
        <v>0</v>
      </c>
      <c r="BJ67" s="86">
        <f t="shared" si="250"/>
        <v>0</v>
      </c>
      <c r="BK67" s="86">
        <f t="shared" si="250"/>
        <v>0</v>
      </c>
      <c r="BL67" s="148"/>
      <c r="BM67" s="149"/>
      <c r="BN67" s="149"/>
      <c r="BO67" s="149"/>
      <c r="BP67" s="149"/>
    </row>
    <row r="68" spans="1:68" ht="15.75" customHeight="1">
      <c r="A68" s="150"/>
      <c r="B68" s="150"/>
      <c r="C68" s="151"/>
      <c r="D68" s="152" t="s">
        <v>302</v>
      </c>
      <c r="E68" s="153">
        <f>SUM(E69:E77)</f>
        <v>151589.62000000002</v>
      </c>
      <c r="F68" s="153">
        <f>SUM(F70:F77)</f>
        <v>0</v>
      </c>
      <c r="G68" s="154">
        <f t="shared" si="234"/>
        <v>5.0069391294733763E-2</v>
      </c>
      <c r="H68" s="154">
        <f t="shared" si="235"/>
        <v>0</v>
      </c>
      <c r="I68" s="153">
        <f>SUM(I69:I74)</f>
        <v>7590</v>
      </c>
      <c r="J68" s="153">
        <f t="shared" ref="J68:K68" si="251">SUM(J70:J74)</f>
        <v>10402.67</v>
      </c>
      <c r="K68" s="153">
        <f t="shared" si="251"/>
        <v>0</v>
      </c>
      <c r="L68" s="153">
        <f>SUM(L70:L71)</f>
        <v>0</v>
      </c>
      <c r="M68" s="153">
        <f>SUM(M69:M74)</f>
        <v>0</v>
      </c>
      <c r="N68" s="153">
        <f>SUM(N70:N74)</f>
        <v>4980.7</v>
      </c>
      <c r="O68" s="153">
        <f>SUM(O69:O74)</f>
        <v>0</v>
      </c>
      <c r="P68" s="80">
        <f t="shared" ref="P68:R68" si="252">IF(BI68=0,SUM(Y68+AB68+AE68+AH68+AK68+AN68+AQ68+AT68+AW68+AZ68+BC68+BF68),BI68)</f>
        <v>0</v>
      </c>
      <c r="Q68" s="80">
        <f t="shared" si="252"/>
        <v>4980.7</v>
      </c>
      <c r="R68" s="80">
        <f t="shared" si="252"/>
        <v>0</v>
      </c>
      <c r="S68" s="153">
        <f t="shared" ref="S68:T68" si="253">SUM(S69:S74)</f>
        <v>7590</v>
      </c>
      <c r="T68" s="153">
        <f t="shared" si="253"/>
        <v>5421.97</v>
      </c>
      <c r="U68" s="153">
        <f>SUM(U70:U74)</f>
        <v>0</v>
      </c>
      <c r="V68" s="155">
        <f t="shared" ref="V68:W68" si="254">M68/I68</f>
        <v>0</v>
      </c>
      <c r="W68" s="155">
        <f t="shared" si="254"/>
        <v>0.47879054127449971</v>
      </c>
      <c r="X68" s="155" t="e">
        <f t="shared" si="26"/>
        <v>#DIV/0!</v>
      </c>
      <c r="Y68" s="153">
        <f>SUM(Y70:Y71)</f>
        <v>0</v>
      </c>
      <c r="Z68" s="153">
        <f>SUM(Z70:Z74)</f>
        <v>324.49</v>
      </c>
      <c r="AA68" s="153">
        <f t="shared" ref="AA68:AB68" si="255">SUM(AA70:AA71)</f>
        <v>0</v>
      </c>
      <c r="AB68" s="153">
        <f t="shared" si="255"/>
        <v>0</v>
      </c>
      <c r="AC68" s="153">
        <f>SUM(AC70:AC74)</f>
        <v>1301.0999999999999</v>
      </c>
      <c r="AD68" s="153">
        <f>SUM(AD70:AD71)</f>
        <v>0</v>
      </c>
      <c r="AE68" s="153">
        <f t="shared" ref="AE68:AF68" si="256">SUM(AE70:AE74)</f>
        <v>0</v>
      </c>
      <c r="AF68" s="153">
        <f t="shared" si="256"/>
        <v>2089.27</v>
      </c>
      <c r="AG68" s="153">
        <f>SUM(AG70:AG71)</f>
        <v>0</v>
      </c>
      <c r="AH68" s="153">
        <f t="shared" ref="AH68:AI68" si="257">SUM(AH70:AH74)</f>
        <v>0</v>
      </c>
      <c r="AI68" s="153">
        <f t="shared" si="257"/>
        <v>1265.8399999999999</v>
      </c>
      <c r="AJ68" s="153">
        <f>SUM(AJ70:AJ71)</f>
        <v>0</v>
      </c>
      <c r="AK68" s="153">
        <f t="shared" ref="AK68:AL68" si="258">SUM(AK70:AK74)</f>
        <v>0</v>
      </c>
      <c r="AL68" s="153">
        <f t="shared" si="258"/>
        <v>0</v>
      </c>
      <c r="AM68" s="153">
        <f>SUM(AM70:AM71)</f>
        <v>0</v>
      </c>
      <c r="AN68" s="153">
        <f t="shared" ref="AN68:AO68" si="259">SUM(AN70:AN74)</f>
        <v>0</v>
      </c>
      <c r="AO68" s="153">
        <f t="shared" si="259"/>
        <v>0</v>
      </c>
      <c r="AP68" s="153">
        <f>SUM(AP70:AP71)</f>
        <v>0</v>
      </c>
      <c r="AQ68" s="153">
        <f>SUM(AQ70:AQ74)</f>
        <v>0</v>
      </c>
      <c r="AR68" s="153">
        <f t="shared" ref="AR68:AS68" si="260">SUM(AR70:AR71)</f>
        <v>0</v>
      </c>
      <c r="AS68" s="153">
        <f t="shared" si="260"/>
        <v>0</v>
      </c>
      <c r="AT68" s="153">
        <f>SUM(AT70:AT74)</f>
        <v>0</v>
      </c>
      <c r="AU68" s="153">
        <f>SUM(AU70:AU76)</f>
        <v>0</v>
      </c>
      <c r="AV68" s="153">
        <f>SUM(AV70:AV71)</f>
        <v>0</v>
      </c>
      <c r="AW68" s="153">
        <f t="shared" ref="AW68:AX68" si="261">SUM(AW70:AW74)</f>
        <v>0</v>
      </c>
      <c r="AX68" s="153">
        <f t="shared" si="261"/>
        <v>0</v>
      </c>
      <c r="AY68" s="153">
        <f t="shared" ref="AY68:AZ68" si="262">SUM(AY70:AY71)</f>
        <v>0</v>
      </c>
      <c r="AZ68" s="153">
        <f t="shared" si="262"/>
        <v>0</v>
      </c>
      <c r="BA68" s="153">
        <f>SUM(BA70:BA76)</f>
        <v>0</v>
      </c>
      <c r="BB68" s="153">
        <f t="shared" ref="BB68:BH68" si="263">SUM(BB70:BB71)</f>
        <v>0</v>
      </c>
      <c r="BC68" s="153">
        <f t="shared" si="263"/>
        <v>0</v>
      </c>
      <c r="BD68" s="153">
        <f t="shared" si="263"/>
        <v>0</v>
      </c>
      <c r="BE68" s="153">
        <f t="shared" si="263"/>
        <v>0</v>
      </c>
      <c r="BF68" s="153">
        <f t="shared" si="263"/>
        <v>0</v>
      </c>
      <c r="BG68" s="153">
        <f t="shared" si="263"/>
        <v>0</v>
      </c>
      <c r="BH68" s="153">
        <f t="shared" si="263"/>
        <v>0</v>
      </c>
      <c r="BI68" s="153">
        <f t="shared" ref="BI68:BK68" si="264">SUM(BI69:BI74)</f>
        <v>0</v>
      </c>
      <c r="BJ68" s="153">
        <f t="shared" si="264"/>
        <v>0</v>
      </c>
      <c r="BK68" s="153">
        <f t="shared" si="264"/>
        <v>0</v>
      </c>
      <c r="BL68" s="156"/>
      <c r="BM68" s="157"/>
      <c r="BN68" s="157"/>
      <c r="BO68" s="157"/>
      <c r="BP68" s="157"/>
    </row>
    <row r="69" spans="1:68" ht="15.75" customHeight="1">
      <c r="A69" s="88" t="s">
        <v>509</v>
      </c>
      <c r="B69" s="158"/>
      <c r="C69" s="159" t="s">
        <v>200</v>
      </c>
      <c r="D69" s="160" t="s">
        <v>201</v>
      </c>
      <c r="E69" s="161">
        <v>1500</v>
      </c>
      <c r="F69" s="141"/>
      <c r="G69" s="93">
        <f t="shared" si="234"/>
        <v>1</v>
      </c>
      <c r="H69" s="93">
        <f t="shared" si="235"/>
        <v>0</v>
      </c>
      <c r="I69" s="141">
        <v>1500</v>
      </c>
      <c r="J69" s="116"/>
      <c r="K69" s="116"/>
      <c r="L69" s="117"/>
      <c r="M69" s="96">
        <f t="shared" ref="M69:O69" si="265">Y69+AB69+AE69+AH69+AK69+AN69+AQ69+AT69+AW69+AZ69+BC69+BF69</f>
        <v>0</v>
      </c>
      <c r="N69" s="96">
        <f t="shared" si="265"/>
        <v>0</v>
      </c>
      <c r="O69" s="96">
        <f t="shared" si="265"/>
        <v>0</v>
      </c>
      <c r="P69" s="81">
        <f t="shared" ref="P69:R69" si="266">IF(BI69=0,SUM(Y69+AB69+AE69+AH69+AK69+AN69+AQ69+AT69+AW69+AZ69+BC69+BF69),BI69)</f>
        <v>0</v>
      </c>
      <c r="Q69" s="81">
        <f t="shared" si="266"/>
        <v>0</v>
      </c>
      <c r="R69" s="81">
        <f t="shared" si="266"/>
        <v>0</v>
      </c>
      <c r="S69" s="96">
        <f t="shared" ref="S69:T69" si="267">I69-M69</f>
        <v>1500</v>
      </c>
      <c r="T69" s="96">
        <f t="shared" si="267"/>
        <v>0</v>
      </c>
      <c r="U69" s="96">
        <f t="shared" ref="U69:U76" si="268">L69-O69</f>
        <v>0</v>
      </c>
      <c r="V69" s="97">
        <f t="shared" ref="V69:W69" si="269">M69/I69</f>
        <v>0</v>
      </c>
      <c r="W69" s="97" t="e">
        <f t="shared" si="269"/>
        <v>#DIV/0!</v>
      </c>
      <c r="X69" s="97" t="e">
        <f t="shared" si="26"/>
        <v>#DIV/0!</v>
      </c>
      <c r="Y69" s="95"/>
      <c r="Z69" s="95"/>
      <c r="AA69" s="95"/>
      <c r="AB69" s="95"/>
      <c r="AC69" s="118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82"/>
      <c r="AW69" s="95"/>
      <c r="AX69" s="82"/>
      <c r="AY69" s="82"/>
      <c r="AZ69" s="95"/>
      <c r="BA69" s="82"/>
      <c r="BB69" s="82"/>
      <c r="BC69" s="95"/>
      <c r="BD69" s="95"/>
      <c r="BE69" s="82"/>
      <c r="BF69" s="95"/>
      <c r="BG69" s="82"/>
      <c r="BH69" s="82"/>
      <c r="BI69" s="95"/>
      <c r="BJ69" s="82"/>
      <c r="BK69" s="82"/>
      <c r="BL69" s="98"/>
      <c r="BM69" s="163"/>
      <c r="BN69" s="163"/>
      <c r="BO69" s="163"/>
      <c r="BP69" s="163"/>
    </row>
    <row r="70" spans="1:68" ht="15.75" customHeight="1">
      <c r="A70" s="164"/>
      <c r="B70" s="158" t="s">
        <v>303</v>
      </c>
      <c r="C70" s="159" t="s">
        <v>304</v>
      </c>
      <c r="D70" s="160" t="s">
        <v>606</v>
      </c>
      <c r="E70" s="161">
        <v>10000</v>
      </c>
      <c r="F70" s="141"/>
      <c r="G70" s="93">
        <f t="shared" si="234"/>
        <v>0</v>
      </c>
      <c r="H70" s="93">
        <f t="shared" si="235"/>
        <v>0</v>
      </c>
      <c r="I70" s="141"/>
      <c r="J70" s="116">
        <v>5435.51</v>
      </c>
      <c r="K70" s="116"/>
      <c r="L70" s="117"/>
      <c r="M70" s="96">
        <f t="shared" ref="M70:O70" si="270">Y70+AB70+AE70+AH70+AK70+AN70+AQ70+AT70+AW70+AZ70+BC70+BF70</f>
        <v>0</v>
      </c>
      <c r="N70" s="96">
        <f t="shared" si="270"/>
        <v>1470.76</v>
      </c>
      <c r="O70" s="96">
        <f t="shared" si="270"/>
        <v>0</v>
      </c>
      <c r="P70" s="81">
        <f t="shared" ref="P70:R70" si="271">IF(BI70=0,SUM(Y70+AB70+AE70+AH70+AK70+AN70+AQ70+AT70+AW70+AZ70+BC70+BF70),BI70)</f>
        <v>0</v>
      </c>
      <c r="Q70" s="81">
        <f t="shared" si="271"/>
        <v>1470.76</v>
      </c>
      <c r="R70" s="81">
        <f t="shared" si="271"/>
        <v>0</v>
      </c>
      <c r="S70" s="96">
        <f t="shared" ref="S70:T70" si="272">I70-M70</f>
        <v>0</v>
      </c>
      <c r="T70" s="96">
        <f t="shared" si="272"/>
        <v>3964.75</v>
      </c>
      <c r="U70" s="96">
        <f t="shared" si="268"/>
        <v>0</v>
      </c>
      <c r="V70" s="97" t="e">
        <f t="shared" ref="V70:W70" si="273">M70/I70</f>
        <v>#DIV/0!</v>
      </c>
      <c r="W70" s="97">
        <f t="shared" si="273"/>
        <v>0.27058362508761824</v>
      </c>
      <c r="X70" s="97" t="e">
        <f t="shared" si="26"/>
        <v>#DIV/0!</v>
      </c>
      <c r="Y70" s="95"/>
      <c r="Z70" s="102">
        <v>324.49</v>
      </c>
      <c r="AA70" s="95"/>
      <c r="AB70" s="95"/>
      <c r="AC70" s="130">
        <v>0</v>
      </c>
      <c r="AD70" s="95"/>
      <c r="AE70" s="95"/>
      <c r="AF70" s="102">
        <v>358.36</v>
      </c>
      <c r="AG70" s="95"/>
      <c r="AH70" s="95"/>
      <c r="AI70" s="102">
        <f>362.01+425.9</f>
        <v>787.91</v>
      </c>
      <c r="AJ70" s="95"/>
      <c r="AK70" s="95"/>
      <c r="AL70" s="95"/>
      <c r="AM70" s="95"/>
      <c r="AN70" s="102">
        <v>0</v>
      </c>
      <c r="AO70" s="95"/>
      <c r="AP70" s="95"/>
      <c r="AQ70" s="102">
        <v>0</v>
      </c>
      <c r="AR70" s="102">
        <v>0</v>
      </c>
      <c r="AS70" s="95"/>
      <c r="AT70" s="102">
        <v>0</v>
      </c>
      <c r="AU70" s="102">
        <v>0</v>
      </c>
      <c r="AV70" s="82"/>
      <c r="AW70" s="102">
        <v>0</v>
      </c>
      <c r="AX70" s="82"/>
      <c r="AY70" s="82"/>
      <c r="AZ70" s="95"/>
      <c r="BA70" s="82"/>
      <c r="BB70" s="82"/>
      <c r="BC70" s="95"/>
      <c r="BD70" s="95"/>
      <c r="BE70" s="82"/>
      <c r="BF70" s="95"/>
      <c r="BG70" s="82"/>
      <c r="BH70" s="82"/>
      <c r="BI70" s="95"/>
      <c r="BJ70" s="82"/>
      <c r="BK70" s="82"/>
      <c r="BL70" s="98"/>
      <c r="BM70" s="163"/>
      <c r="BN70" s="163"/>
      <c r="BO70" s="163"/>
      <c r="BP70" s="163"/>
    </row>
    <row r="71" spans="1:68" ht="15.75" customHeight="1">
      <c r="A71" s="353" t="s">
        <v>607</v>
      </c>
      <c r="B71" s="135"/>
      <c r="C71" s="100" t="s">
        <v>306</v>
      </c>
      <c r="D71" s="235" t="s">
        <v>608</v>
      </c>
      <c r="E71" s="91">
        <v>30000</v>
      </c>
      <c r="F71" s="165"/>
      <c r="G71" s="93">
        <f t="shared" si="234"/>
        <v>0.1002</v>
      </c>
      <c r="H71" s="93">
        <f t="shared" si="235"/>
        <v>0</v>
      </c>
      <c r="I71" s="102">
        <v>3006</v>
      </c>
      <c r="J71" s="116"/>
      <c r="K71" s="116"/>
      <c r="L71" s="117"/>
      <c r="M71" s="96">
        <f t="shared" ref="M71:O71" si="274">Y71+AB71+AE71+AH71+AK71+AN71+AQ71+AT71+AW71+AZ71+BC71+BF71</f>
        <v>0</v>
      </c>
      <c r="N71" s="96">
        <f t="shared" si="274"/>
        <v>0</v>
      </c>
      <c r="O71" s="96">
        <f t="shared" si="274"/>
        <v>0</v>
      </c>
      <c r="P71" s="81">
        <f t="shared" ref="P71:R71" si="275">IF(BI71=0,SUM(Y71+AB71+AE71+AH71+AK71+AN71+AQ71+AT71+AW71+AZ71+BC71+BF71),BI71)</f>
        <v>0</v>
      </c>
      <c r="Q71" s="81">
        <f t="shared" si="275"/>
        <v>0</v>
      </c>
      <c r="R71" s="81">
        <f t="shared" si="275"/>
        <v>0</v>
      </c>
      <c r="S71" s="96">
        <f t="shared" ref="S71:T71" si="276">I71-M71</f>
        <v>3006</v>
      </c>
      <c r="T71" s="96">
        <f t="shared" si="276"/>
        <v>0</v>
      </c>
      <c r="U71" s="96">
        <f t="shared" si="268"/>
        <v>0</v>
      </c>
      <c r="V71" s="97">
        <f t="shared" ref="V71:W71" si="277">M71/I71</f>
        <v>0</v>
      </c>
      <c r="W71" s="97" t="e">
        <f t="shared" si="277"/>
        <v>#DIV/0!</v>
      </c>
      <c r="X71" s="97" t="e">
        <f t="shared" si="26"/>
        <v>#DIV/0!</v>
      </c>
      <c r="Y71" s="95"/>
      <c r="Z71" s="102">
        <v>0</v>
      </c>
      <c r="AA71" s="95"/>
      <c r="AB71" s="95"/>
      <c r="AC71" s="130">
        <v>0</v>
      </c>
      <c r="AD71" s="95"/>
      <c r="AE71" s="102">
        <v>0</v>
      </c>
      <c r="AF71" s="95"/>
      <c r="AG71" s="95"/>
      <c r="AH71" s="102">
        <v>0</v>
      </c>
      <c r="AI71" s="95"/>
      <c r="AJ71" s="95"/>
      <c r="AK71" s="102">
        <v>0</v>
      </c>
      <c r="AL71" s="95"/>
      <c r="AM71" s="95"/>
      <c r="AN71" s="102">
        <v>0</v>
      </c>
      <c r="AO71" s="95"/>
      <c r="AP71" s="95"/>
      <c r="AQ71" s="102">
        <v>0</v>
      </c>
      <c r="AR71" s="95"/>
      <c r="AS71" s="95"/>
      <c r="AT71" s="102">
        <v>0</v>
      </c>
      <c r="AU71" s="95"/>
      <c r="AV71" s="82"/>
      <c r="AW71" s="102">
        <v>0</v>
      </c>
      <c r="AX71" s="82"/>
      <c r="AY71" s="82"/>
      <c r="AZ71" s="102">
        <v>0</v>
      </c>
      <c r="BA71" s="82"/>
      <c r="BB71" s="82"/>
      <c r="BC71" s="95"/>
      <c r="BD71" s="82"/>
      <c r="BE71" s="82"/>
      <c r="BF71" s="82"/>
      <c r="BG71" s="82"/>
      <c r="BH71" s="82"/>
      <c r="BI71" s="82"/>
      <c r="BJ71" s="82"/>
      <c r="BK71" s="82"/>
      <c r="BL71" s="98"/>
      <c r="BM71" s="163"/>
      <c r="BN71" s="163"/>
      <c r="BO71" s="163"/>
      <c r="BP71" s="163"/>
    </row>
    <row r="72" spans="1:68" ht="15.75" customHeight="1">
      <c r="A72" s="88"/>
      <c r="B72" s="135" t="s">
        <v>308</v>
      </c>
      <c r="C72" s="100" t="s">
        <v>240</v>
      </c>
      <c r="D72" s="90" t="s">
        <v>609</v>
      </c>
      <c r="E72" s="91">
        <v>5200</v>
      </c>
      <c r="F72" s="165"/>
      <c r="G72" s="93">
        <f t="shared" si="234"/>
        <v>0</v>
      </c>
      <c r="H72" s="93">
        <f t="shared" si="235"/>
        <v>0</v>
      </c>
      <c r="I72" s="95"/>
      <c r="J72" s="116">
        <v>2723.27</v>
      </c>
      <c r="K72" s="116"/>
      <c r="L72" s="117"/>
      <c r="M72" s="96">
        <f t="shared" ref="M72:O72" si="278">Y72+AB72+AE72+AH72+AK72+AN72+AQ72+AT72+AW72+AZ72+BC72+BF72</f>
        <v>0</v>
      </c>
      <c r="N72" s="96">
        <f t="shared" si="278"/>
        <v>1911.72</v>
      </c>
      <c r="O72" s="96">
        <f t="shared" si="278"/>
        <v>0</v>
      </c>
      <c r="P72" s="81">
        <f t="shared" ref="P72:P87" si="279">IF(BI72=0,SUM(Y72+AB72+AE72+AH72+AK72+AN72+AQ72+AT72+AW72+AZ72+BC72+BF72),BI72)</f>
        <v>0</v>
      </c>
      <c r="Q72" s="81">
        <f>IF(BJ72=0,SUM(Z72+AC72+AF72+AI72+AL72+AO72+AR72+AT72+AX72+BA72+BD72+BG72),BJ72)</f>
        <v>1911.72</v>
      </c>
      <c r="R72" s="81">
        <f>IF(BK72=0,SUM(AA72+AD72+AG72+AJ72+AM72+AP72+AS72+AV72+AY72+BB72+BE72+BH72),BK72)</f>
        <v>0</v>
      </c>
      <c r="S72" s="96">
        <f t="shared" ref="S72:T72" si="280">I72-M72</f>
        <v>0</v>
      </c>
      <c r="T72" s="96">
        <f t="shared" si="280"/>
        <v>811.55</v>
      </c>
      <c r="U72" s="96">
        <f t="shared" si="268"/>
        <v>0</v>
      </c>
      <c r="V72" s="97" t="e">
        <f t="shared" ref="V72:W72" si="281">M72/I72</f>
        <v>#DIV/0!</v>
      </c>
      <c r="W72" s="97">
        <f t="shared" si="281"/>
        <v>0.70199429362494359</v>
      </c>
      <c r="X72" s="97" t="e">
        <f t="shared" si="26"/>
        <v>#DIV/0!</v>
      </c>
      <c r="Y72" s="95"/>
      <c r="Z72" s="102">
        <v>0</v>
      </c>
      <c r="AA72" s="95"/>
      <c r="AB72" s="95"/>
      <c r="AC72" s="130">
        <f>477.93+477.93</f>
        <v>955.86</v>
      </c>
      <c r="AD72" s="95"/>
      <c r="AE72" s="102">
        <v>0</v>
      </c>
      <c r="AF72" s="102">
        <v>477.93</v>
      </c>
      <c r="AG72" s="95"/>
      <c r="AH72" s="102"/>
      <c r="AI72" s="102">
        <v>477.93</v>
      </c>
      <c r="AJ72" s="95"/>
      <c r="AK72" s="102">
        <v>0</v>
      </c>
      <c r="AL72" s="95"/>
      <c r="AM72" s="95"/>
      <c r="AN72" s="102">
        <v>0</v>
      </c>
      <c r="AO72" s="95"/>
      <c r="AP72" s="95"/>
      <c r="AQ72" s="102">
        <v>0</v>
      </c>
      <c r="AR72" s="95"/>
      <c r="AS72" s="95"/>
      <c r="AT72" s="102">
        <v>0</v>
      </c>
      <c r="AU72" s="21"/>
      <c r="AV72" s="82"/>
      <c r="AW72" s="102">
        <v>0</v>
      </c>
      <c r="AX72" s="82"/>
      <c r="AY72" s="82"/>
      <c r="AZ72" s="82"/>
      <c r="BA72" s="82"/>
      <c r="BB72" s="82"/>
      <c r="BC72" s="95"/>
      <c r="BD72" s="82"/>
      <c r="BE72" s="82"/>
      <c r="BF72" s="82"/>
      <c r="BG72" s="82"/>
      <c r="BH72" s="82"/>
      <c r="BI72" s="82"/>
      <c r="BJ72" s="82"/>
      <c r="BK72" s="82"/>
      <c r="BL72" s="98"/>
      <c r="BM72" s="163"/>
      <c r="BN72" s="163"/>
      <c r="BO72" s="163"/>
      <c r="BP72" s="163"/>
    </row>
    <row r="73" spans="1:68" ht="15.75" customHeight="1">
      <c r="A73" s="88"/>
      <c r="B73" s="135"/>
      <c r="C73" s="100" t="s">
        <v>310</v>
      </c>
      <c r="D73" s="90" t="s">
        <v>124</v>
      </c>
      <c r="E73" s="91">
        <v>5000</v>
      </c>
      <c r="F73" s="165"/>
      <c r="G73" s="93">
        <f t="shared" si="234"/>
        <v>0</v>
      </c>
      <c r="H73" s="93">
        <f t="shared" si="235"/>
        <v>0</v>
      </c>
      <c r="I73" s="95"/>
      <c r="J73" s="116"/>
      <c r="K73" s="116"/>
      <c r="L73" s="117"/>
      <c r="M73" s="96">
        <f t="shared" ref="M73:O73" si="282">Y73+AB73+AE73+AH73+AK73+AN73+AQ73+AT73+AW73+AZ73+BC73+BF73</f>
        <v>0</v>
      </c>
      <c r="N73" s="96">
        <f t="shared" si="282"/>
        <v>0</v>
      </c>
      <c r="O73" s="96">
        <f t="shared" si="282"/>
        <v>0</v>
      </c>
      <c r="P73" s="81">
        <f t="shared" si="279"/>
        <v>0</v>
      </c>
      <c r="Q73" s="81">
        <f t="shared" ref="Q73:R73" si="283">IF(BJ73=0,SUM(Z73+AC73+AF73+AI73+AL73+AO73+AR73+AU73+AX73+BA73+BD73+BG73),BJ73)</f>
        <v>0</v>
      </c>
      <c r="R73" s="81">
        <f t="shared" si="283"/>
        <v>0</v>
      </c>
      <c r="S73" s="96">
        <f t="shared" ref="S73:T73" si="284">I73-M73</f>
        <v>0</v>
      </c>
      <c r="T73" s="96">
        <f t="shared" si="284"/>
        <v>0</v>
      </c>
      <c r="U73" s="96">
        <f t="shared" si="268"/>
        <v>0</v>
      </c>
      <c r="V73" s="97" t="e">
        <f t="shared" ref="V73:W73" si="285">M73/I73</f>
        <v>#DIV/0!</v>
      </c>
      <c r="W73" s="97" t="e">
        <f t="shared" si="285"/>
        <v>#DIV/0!</v>
      </c>
      <c r="X73" s="97" t="e">
        <f t="shared" si="26"/>
        <v>#DIV/0!</v>
      </c>
      <c r="Y73" s="95"/>
      <c r="Z73" s="102">
        <v>0</v>
      </c>
      <c r="AA73" s="95"/>
      <c r="AB73" s="95"/>
      <c r="AC73" s="130">
        <v>0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82"/>
      <c r="AW73" s="82"/>
      <c r="AX73" s="82"/>
      <c r="AY73" s="82"/>
      <c r="AZ73" s="82"/>
      <c r="BA73" s="82"/>
      <c r="BB73" s="82"/>
      <c r="BC73" s="95"/>
      <c r="BD73" s="82"/>
      <c r="BE73" s="82"/>
      <c r="BF73" s="82"/>
      <c r="BG73" s="82"/>
      <c r="BH73" s="82"/>
      <c r="BI73" s="82"/>
      <c r="BJ73" s="82"/>
      <c r="BK73" s="82"/>
      <c r="BL73" s="98"/>
      <c r="BM73" s="163"/>
      <c r="BN73" s="163"/>
      <c r="BO73" s="163"/>
      <c r="BP73" s="163"/>
    </row>
    <row r="74" spans="1:68" ht="15.75" customHeight="1">
      <c r="A74" s="119" t="s">
        <v>513</v>
      </c>
      <c r="B74" s="142" t="s">
        <v>311</v>
      </c>
      <c r="C74" s="100" t="s">
        <v>312</v>
      </c>
      <c r="D74" s="90" t="s">
        <v>313</v>
      </c>
      <c r="E74" s="91">
        <v>30000</v>
      </c>
      <c r="F74" s="165"/>
      <c r="G74" s="93">
        <f t="shared" si="234"/>
        <v>0.1028</v>
      </c>
      <c r="H74" s="93">
        <f t="shared" si="235"/>
        <v>0</v>
      </c>
      <c r="I74" s="95">
        <v>3084</v>
      </c>
      <c r="J74" s="166">
        <v>2243.89</v>
      </c>
      <c r="K74" s="116"/>
      <c r="L74" s="117"/>
      <c r="M74" s="96">
        <f t="shared" ref="M74:O74" si="286">Y74+AB74+AE74+AH74+AK74+AN74+AQ74+AT74+AW74+AZ74+BC74+BF74</f>
        <v>0</v>
      </c>
      <c r="N74" s="96">
        <f t="shared" si="286"/>
        <v>1598.22</v>
      </c>
      <c r="O74" s="96">
        <f t="shared" si="286"/>
        <v>0</v>
      </c>
      <c r="P74" s="81">
        <f t="shared" si="279"/>
        <v>0</v>
      </c>
      <c r="Q74" s="81">
        <f t="shared" ref="Q74:R74" si="287">IF(BJ74=0,SUM(Z74+AC74+AF74+AI74+AL74+AO74+AR74+AU74+AX74+BA74+BD74+BG74),BJ74)</f>
        <v>1598.22</v>
      </c>
      <c r="R74" s="81">
        <f t="shared" si="287"/>
        <v>0</v>
      </c>
      <c r="S74" s="96">
        <f t="shared" ref="S74:T74" si="288">I74-M74</f>
        <v>3084</v>
      </c>
      <c r="T74" s="96">
        <f t="shared" si="288"/>
        <v>645.66999999999985</v>
      </c>
      <c r="U74" s="96">
        <f t="shared" si="268"/>
        <v>0</v>
      </c>
      <c r="V74" s="97">
        <f t="shared" ref="V74:W74" si="289">M74/I74</f>
        <v>0</v>
      </c>
      <c r="W74" s="97">
        <f t="shared" si="289"/>
        <v>0.71225416575678846</v>
      </c>
      <c r="X74" s="97" t="e">
        <f t="shared" si="26"/>
        <v>#DIV/0!</v>
      </c>
      <c r="Y74" s="95"/>
      <c r="Z74" s="102">
        <v>0</v>
      </c>
      <c r="AA74" s="95"/>
      <c r="AB74" s="95"/>
      <c r="AC74" s="130">
        <f>284.15+61.09</f>
        <v>345.24</v>
      </c>
      <c r="AD74" s="95"/>
      <c r="AE74" s="95"/>
      <c r="AF74" s="102">
        <f>1252.98</f>
        <v>1252.98</v>
      </c>
      <c r="AG74" s="95"/>
      <c r="AH74" s="95"/>
      <c r="AI74" s="102">
        <v>0</v>
      </c>
      <c r="AJ74" s="95"/>
      <c r="AK74" s="95"/>
      <c r="AL74" s="102">
        <v>0</v>
      </c>
      <c r="AM74" s="95"/>
      <c r="AN74" s="95"/>
      <c r="AO74" s="102">
        <v>0</v>
      </c>
      <c r="AP74" s="95"/>
      <c r="AQ74" s="95"/>
      <c r="AR74" s="95"/>
      <c r="AS74" s="95"/>
      <c r="AT74" s="95"/>
      <c r="AU74" s="102">
        <v>0</v>
      </c>
      <c r="AV74" s="82"/>
      <c r="AW74" s="82"/>
      <c r="AX74" s="102">
        <v>0</v>
      </c>
      <c r="AY74" s="82"/>
      <c r="AZ74" s="82"/>
      <c r="BA74" s="95"/>
      <c r="BB74" s="82"/>
      <c r="BC74" s="95"/>
      <c r="BD74" s="95"/>
      <c r="BE74" s="82"/>
      <c r="BF74" s="82"/>
      <c r="BG74" s="82"/>
      <c r="BH74" s="82"/>
      <c r="BI74" s="82"/>
      <c r="BJ74" s="82"/>
      <c r="BK74" s="82"/>
      <c r="BL74" s="98"/>
      <c r="BM74" s="163"/>
      <c r="BN74" s="163"/>
      <c r="BO74" s="163"/>
      <c r="BP74" s="163"/>
    </row>
    <row r="75" spans="1:68" ht="14.25" customHeight="1">
      <c r="A75" s="167"/>
      <c r="B75" s="167"/>
      <c r="C75" s="168"/>
      <c r="D75" s="169" t="s">
        <v>314</v>
      </c>
      <c r="E75" s="170">
        <v>23296.54</v>
      </c>
      <c r="F75" s="171"/>
      <c r="G75" s="93">
        <f t="shared" si="234"/>
        <v>0</v>
      </c>
      <c r="H75" s="93">
        <f t="shared" si="235"/>
        <v>0</v>
      </c>
      <c r="I75" s="172"/>
      <c r="J75" s="173"/>
      <c r="K75" s="173"/>
      <c r="L75" s="173"/>
      <c r="M75" s="96">
        <f t="shared" ref="M75:O75" si="290">Y75+AB75+AE75+AH75+AK75+AN75+AQ75+AT75+AW75+AZ75+BC75+BF75</f>
        <v>0</v>
      </c>
      <c r="N75" s="96">
        <f t="shared" si="290"/>
        <v>0</v>
      </c>
      <c r="O75" s="174">
        <f t="shared" si="290"/>
        <v>0</v>
      </c>
      <c r="P75" s="81">
        <f t="shared" si="279"/>
        <v>0</v>
      </c>
      <c r="Q75" s="81">
        <f t="shared" ref="Q75:R75" si="291">IF(BJ75=0,SUM(Z75+AC75+AF75+AI75+AL75+AO75+AR75+AU75+AX75+BA75+BD75+BG75),BJ75)</f>
        <v>0</v>
      </c>
      <c r="R75" s="81">
        <f t="shared" si="291"/>
        <v>0</v>
      </c>
      <c r="S75" s="174">
        <f t="shared" ref="S75:T75" si="292">I75-M75</f>
        <v>0</v>
      </c>
      <c r="T75" s="96">
        <f t="shared" si="292"/>
        <v>0</v>
      </c>
      <c r="U75" s="174">
        <f t="shared" si="268"/>
        <v>0</v>
      </c>
      <c r="V75" s="175" t="e">
        <f t="shared" ref="V75:W75" si="293">M75/I75</f>
        <v>#DIV/0!</v>
      </c>
      <c r="W75" s="175" t="e">
        <f t="shared" si="293"/>
        <v>#DIV/0!</v>
      </c>
      <c r="X75" s="175" t="e">
        <f t="shared" si="26"/>
        <v>#DIV/0!</v>
      </c>
      <c r="Y75" s="171"/>
      <c r="Z75" s="171"/>
      <c r="AA75" s="171"/>
      <c r="AB75" s="171"/>
      <c r="AC75" s="176"/>
      <c r="AD75" s="171"/>
      <c r="AE75" s="171"/>
      <c r="AF75" s="171"/>
      <c r="AG75" s="171"/>
      <c r="AH75" s="171"/>
      <c r="AI75" s="171"/>
      <c r="AJ75" s="171"/>
      <c r="AK75" s="170">
        <v>0</v>
      </c>
      <c r="AL75" s="171"/>
      <c r="AM75" s="171"/>
      <c r="AN75" s="177"/>
      <c r="AO75" s="177"/>
      <c r="AP75" s="177"/>
      <c r="AQ75" s="177"/>
      <c r="AR75" s="177"/>
      <c r="AS75" s="177"/>
      <c r="AT75" s="177"/>
      <c r="AU75" s="178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9"/>
      <c r="BM75" s="180"/>
      <c r="BN75" s="180"/>
      <c r="BO75" s="180"/>
      <c r="BP75" s="180"/>
    </row>
    <row r="76" spans="1:68" ht="15.75" customHeight="1">
      <c r="A76" s="167"/>
      <c r="B76" s="167"/>
      <c r="C76" s="168"/>
      <c r="D76" s="169" t="s">
        <v>315</v>
      </c>
      <c r="E76" s="170">
        <v>23296.54</v>
      </c>
      <c r="F76" s="171"/>
      <c r="G76" s="93">
        <f t="shared" si="234"/>
        <v>0</v>
      </c>
      <c r="H76" s="93">
        <f t="shared" si="235"/>
        <v>0</v>
      </c>
      <c r="I76" s="173"/>
      <c r="J76" s="173"/>
      <c r="K76" s="173"/>
      <c r="L76" s="173"/>
      <c r="M76" s="174">
        <f t="shared" ref="M76:O76" si="294">Y76+AB76+AE76+AH76+AK76+AN76+AQ76+AT76+AW76+AZ76+BC76+BF76</f>
        <v>0</v>
      </c>
      <c r="N76" s="174">
        <f t="shared" si="294"/>
        <v>0</v>
      </c>
      <c r="O76" s="174">
        <f t="shared" si="294"/>
        <v>0</v>
      </c>
      <c r="P76" s="81">
        <f t="shared" si="279"/>
        <v>0</v>
      </c>
      <c r="Q76" s="81">
        <f t="shared" ref="Q76:R76" si="295">IF(BJ76=0,SUM(Z76+AC76+AF76+AI76+AL76+AO76+AR76+AU76+AX76+BA76+BD76+BG76),BJ76)</f>
        <v>0</v>
      </c>
      <c r="R76" s="81">
        <f t="shared" si="295"/>
        <v>0</v>
      </c>
      <c r="S76" s="174">
        <f t="shared" ref="S76:T76" si="296">I76-M76</f>
        <v>0</v>
      </c>
      <c r="T76" s="174">
        <f t="shared" si="296"/>
        <v>0</v>
      </c>
      <c r="U76" s="174">
        <f t="shared" si="268"/>
        <v>0</v>
      </c>
      <c r="V76" s="175" t="e">
        <f t="shared" ref="V76:W76" si="297">M76/I76</f>
        <v>#DIV/0!</v>
      </c>
      <c r="W76" s="175" t="e">
        <f t="shared" si="297"/>
        <v>#DIV/0!</v>
      </c>
      <c r="X76" s="175" t="e">
        <f t="shared" si="26"/>
        <v>#DIV/0!</v>
      </c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9"/>
      <c r="BM76" s="180"/>
      <c r="BN76" s="180"/>
      <c r="BO76" s="180"/>
      <c r="BP76" s="180"/>
    </row>
    <row r="77" spans="1:68" ht="18.75" customHeight="1">
      <c r="A77" s="181"/>
      <c r="B77" s="181"/>
      <c r="C77" s="182"/>
      <c r="D77" s="183" t="s">
        <v>316</v>
      </c>
      <c r="E77" s="184">
        <v>23296.54</v>
      </c>
      <c r="F77" s="185"/>
      <c r="G77" s="186">
        <f t="shared" si="234"/>
        <v>0</v>
      </c>
      <c r="H77" s="187">
        <f t="shared" si="235"/>
        <v>0</v>
      </c>
      <c r="I77" s="185">
        <f t="shared" ref="I77:O77" si="298">SUM(I78:I79)</f>
        <v>0</v>
      </c>
      <c r="J77" s="185">
        <f t="shared" si="298"/>
        <v>0</v>
      </c>
      <c r="K77" s="185">
        <f t="shared" si="298"/>
        <v>0</v>
      </c>
      <c r="L77" s="185">
        <f t="shared" si="298"/>
        <v>0</v>
      </c>
      <c r="M77" s="185">
        <f t="shared" si="298"/>
        <v>0</v>
      </c>
      <c r="N77" s="185">
        <f t="shared" si="298"/>
        <v>0</v>
      </c>
      <c r="O77" s="185">
        <f t="shared" si="298"/>
        <v>0</v>
      </c>
      <c r="P77" s="80">
        <f t="shared" si="279"/>
        <v>0</v>
      </c>
      <c r="Q77" s="80">
        <f t="shared" ref="Q77:R77" si="299">IF(BJ77=0,SUM(Z77+AC77+AF77+AI77+AL77+AO77+AR77+AU77+AX77+BA77+BD77+BG77),BJ77)</f>
        <v>0</v>
      </c>
      <c r="R77" s="80">
        <f t="shared" si="299"/>
        <v>0</v>
      </c>
      <c r="S77" s="185">
        <f t="shared" ref="S77:U77" si="300">SUM(S78:S79)</f>
        <v>0</v>
      </c>
      <c r="T77" s="185">
        <f t="shared" si="300"/>
        <v>0</v>
      </c>
      <c r="U77" s="185">
        <f t="shared" si="300"/>
        <v>0</v>
      </c>
      <c r="V77" s="188" t="e">
        <f t="shared" ref="V77:W77" si="301">M77/I77</f>
        <v>#DIV/0!</v>
      </c>
      <c r="W77" s="188" t="e">
        <f t="shared" si="301"/>
        <v>#DIV/0!</v>
      </c>
      <c r="X77" s="188" t="e">
        <f t="shared" si="26"/>
        <v>#DIV/0!</v>
      </c>
      <c r="Y77" s="185">
        <f t="shared" ref="Y77:BK77" si="302">SUM(Y78:Y79)</f>
        <v>0</v>
      </c>
      <c r="Z77" s="185">
        <f t="shared" si="302"/>
        <v>0</v>
      </c>
      <c r="AA77" s="185">
        <f t="shared" si="302"/>
        <v>0</v>
      </c>
      <c r="AB77" s="185">
        <f t="shared" si="302"/>
        <v>0</v>
      </c>
      <c r="AC77" s="185">
        <f t="shared" si="302"/>
        <v>0</v>
      </c>
      <c r="AD77" s="185">
        <f t="shared" si="302"/>
        <v>0</v>
      </c>
      <c r="AE77" s="185">
        <f t="shared" si="302"/>
        <v>0</v>
      </c>
      <c r="AF77" s="185">
        <f t="shared" si="302"/>
        <v>0</v>
      </c>
      <c r="AG77" s="185">
        <f t="shared" si="302"/>
        <v>0</v>
      </c>
      <c r="AH77" s="185">
        <f t="shared" si="302"/>
        <v>0</v>
      </c>
      <c r="AI77" s="185">
        <f t="shared" si="302"/>
        <v>0</v>
      </c>
      <c r="AJ77" s="185">
        <f t="shared" si="302"/>
        <v>0</v>
      </c>
      <c r="AK77" s="185">
        <f t="shared" si="302"/>
        <v>0</v>
      </c>
      <c r="AL77" s="185">
        <f t="shared" si="302"/>
        <v>0</v>
      </c>
      <c r="AM77" s="185">
        <f t="shared" si="302"/>
        <v>0</v>
      </c>
      <c r="AN77" s="185">
        <f t="shared" si="302"/>
        <v>0</v>
      </c>
      <c r="AO77" s="185">
        <f t="shared" si="302"/>
        <v>0</v>
      </c>
      <c r="AP77" s="185">
        <f t="shared" si="302"/>
        <v>0</v>
      </c>
      <c r="AQ77" s="185">
        <f t="shared" si="302"/>
        <v>0</v>
      </c>
      <c r="AR77" s="185">
        <f t="shared" si="302"/>
        <v>0</v>
      </c>
      <c r="AS77" s="185">
        <f t="shared" si="302"/>
        <v>0</v>
      </c>
      <c r="AT77" s="185">
        <f t="shared" si="302"/>
        <v>0</v>
      </c>
      <c r="AU77" s="185">
        <f t="shared" si="302"/>
        <v>0</v>
      </c>
      <c r="AV77" s="185">
        <f t="shared" si="302"/>
        <v>0</v>
      </c>
      <c r="AW77" s="185">
        <f t="shared" si="302"/>
        <v>0</v>
      </c>
      <c r="AX77" s="185">
        <f t="shared" si="302"/>
        <v>0</v>
      </c>
      <c r="AY77" s="185">
        <f t="shared" si="302"/>
        <v>0</v>
      </c>
      <c r="AZ77" s="185">
        <f t="shared" si="302"/>
        <v>0</v>
      </c>
      <c r="BA77" s="185">
        <f t="shared" si="302"/>
        <v>0</v>
      </c>
      <c r="BB77" s="185">
        <f t="shared" si="302"/>
        <v>0</v>
      </c>
      <c r="BC77" s="185">
        <f t="shared" si="302"/>
        <v>0</v>
      </c>
      <c r="BD77" s="185">
        <f t="shared" si="302"/>
        <v>0</v>
      </c>
      <c r="BE77" s="185">
        <f t="shared" si="302"/>
        <v>0</v>
      </c>
      <c r="BF77" s="185">
        <f t="shared" si="302"/>
        <v>0</v>
      </c>
      <c r="BG77" s="185">
        <f t="shared" si="302"/>
        <v>0</v>
      </c>
      <c r="BH77" s="185">
        <f t="shared" si="302"/>
        <v>0</v>
      </c>
      <c r="BI77" s="185">
        <f t="shared" si="302"/>
        <v>0</v>
      </c>
      <c r="BJ77" s="185">
        <f t="shared" si="302"/>
        <v>0</v>
      </c>
      <c r="BK77" s="185">
        <f t="shared" si="302"/>
        <v>0</v>
      </c>
      <c r="BL77" s="156"/>
      <c r="BM77" s="157"/>
      <c r="BN77" s="157"/>
      <c r="BO77" s="157"/>
      <c r="BP77" s="157"/>
    </row>
    <row r="78" spans="1:68" ht="15.75" customHeight="1">
      <c r="A78" s="88"/>
      <c r="B78" s="88"/>
      <c r="C78" s="89" t="s">
        <v>271</v>
      </c>
      <c r="D78" s="90" t="s">
        <v>317</v>
      </c>
      <c r="E78" s="165"/>
      <c r="F78" s="165"/>
      <c r="G78" s="93" t="e">
        <f t="shared" si="234"/>
        <v>#DIV/0!</v>
      </c>
      <c r="H78" s="93" t="e">
        <f t="shared" si="235"/>
        <v>#DIV/0!</v>
      </c>
      <c r="I78" s="95"/>
      <c r="J78" s="189"/>
      <c r="K78" s="189"/>
      <c r="L78" s="189"/>
      <c r="M78" s="96">
        <f t="shared" ref="M78:O78" si="303">Y78+AB78+AE78+AH78+AK78+AN78+AQ78+AT78+AW78+AZ78+BC78+BF78</f>
        <v>0</v>
      </c>
      <c r="N78" s="96">
        <f t="shared" si="303"/>
        <v>0</v>
      </c>
      <c r="O78" s="96">
        <f t="shared" si="303"/>
        <v>0</v>
      </c>
      <c r="P78" s="81">
        <f t="shared" si="279"/>
        <v>0</v>
      </c>
      <c r="Q78" s="81">
        <f t="shared" ref="Q78:R78" si="304">IF(BJ78=0,SUM(Z78+AC78+AF78+AI78+AL78+AO78+AR78+AU78+AX78+BA78+BD78+BG78),BJ78)</f>
        <v>0</v>
      </c>
      <c r="R78" s="81">
        <f t="shared" si="304"/>
        <v>0</v>
      </c>
      <c r="S78" s="96">
        <f t="shared" ref="S78:T78" si="305">I78-M78</f>
        <v>0</v>
      </c>
      <c r="T78" s="96">
        <f t="shared" si="305"/>
        <v>0</v>
      </c>
      <c r="U78" s="96">
        <f t="shared" ref="U78:U79" si="306">L78-O78</f>
        <v>0</v>
      </c>
      <c r="V78" s="97" t="e">
        <f t="shared" ref="V78:W78" si="307">M78/I78</f>
        <v>#DIV/0!</v>
      </c>
      <c r="W78" s="97" t="e">
        <f t="shared" si="307"/>
        <v>#DIV/0!</v>
      </c>
      <c r="X78" s="97" t="e">
        <f t="shared" si="26"/>
        <v>#DIV/0!</v>
      </c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94">
        <v>0</v>
      </c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94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98"/>
      <c r="BM78" s="99"/>
      <c r="BN78" s="99"/>
      <c r="BO78" s="99"/>
      <c r="BP78" s="99"/>
    </row>
    <row r="79" spans="1:68" ht="15.75" customHeight="1">
      <c r="A79" s="88"/>
      <c r="B79" s="88"/>
      <c r="C79" s="89" t="s">
        <v>318</v>
      </c>
      <c r="D79" s="90" t="s">
        <v>319</v>
      </c>
      <c r="E79" s="165"/>
      <c r="F79" s="165"/>
      <c r="G79" s="93" t="e">
        <f t="shared" si="234"/>
        <v>#DIV/0!</v>
      </c>
      <c r="H79" s="93" t="e">
        <f t="shared" si="235"/>
        <v>#DIV/0!</v>
      </c>
      <c r="I79" s="95"/>
      <c r="J79" s="189"/>
      <c r="K79" s="189"/>
      <c r="L79" s="189"/>
      <c r="M79" s="96">
        <f t="shared" ref="M79:O79" si="308">Y79+AB79+AE79+AH79+AK79+AN79+AQ79+AT79+AW79+AZ79+BC79+BF79</f>
        <v>0</v>
      </c>
      <c r="N79" s="96">
        <f t="shared" si="308"/>
        <v>0</v>
      </c>
      <c r="O79" s="96">
        <f t="shared" si="308"/>
        <v>0</v>
      </c>
      <c r="P79" s="81">
        <f t="shared" si="279"/>
        <v>0</v>
      </c>
      <c r="Q79" s="81">
        <f t="shared" ref="Q79:R79" si="309">IF(BJ79=0,SUM(Z79+AC79+AF79+AI79+AL79+AO79+AR79+AU79+AX79+BA79+BD79+BG79),BJ79)</f>
        <v>0</v>
      </c>
      <c r="R79" s="81">
        <f t="shared" si="309"/>
        <v>0</v>
      </c>
      <c r="S79" s="96">
        <f t="shared" ref="S79:T79" si="310">I79-M79</f>
        <v>0</v>
      </c>
      <c r="T79" s="96">
        <f t="shared" si="310"/>
        <v>0</v>
      </c>
      <c r="U79" s="96">
        <f t="shared" si="306"/>
        <v>0</v>
      </c>
      <c r="V79" s="97" t="e">
        <f t="shared" ref="V79:W79" si="311">M79/I79</f>
        <v>#DIV/0!</v>
      </c>
      <c r="W79" s="97" t="e">
        <f t="shared" si="311"/>
        <v>#DIV/0!</v>
      </c>
      <c r="X79" s="97" t="e">
        <f t="shared" si="26"/>
        <v>#DIV/0!</v>
      </c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94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94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98"/>
      <c r="BM79" s="99"/>
      <c r="BN79" s="99"/>
      <c r="BO79" s="99"/>
      <c r="BP79" s="99"/>
    </row>
    <row r="80" spans="1:68" ht="15.75" customHeight="1">
      <c r="A80" s="150"/>
      <c r="B80" s="150"/>
      <c r="C80" s="190"/>
      <c r="D80" s="152" t="s">
        <v>320</v>
      </c>
      <c r="E80" s="153">
        <f t="shared" ref="E80:F80" si="312">SUM(E81:E83)</f>
        <v>13808</v>
      </c>
      <c r="F80" s="153">
        <f t="shared" si="312"/>
        <v>0</v>
      </c>
      <c r="G80" s="191">
        <f t="shared" si="234"/>
        <v>0.27578215527230593</v>
      </c>
      <c r="H80" s="191">
        <f t="shared" si="235"/>
        <v>0</v>
      </c>
      <c r="I80" s="153">
        <f t="shared" ref="I80:O80" si="313">SUM(I81:I83)</f>
        <v>3808</v>
      </c>
      <c r="J80" s="153">
        <f t="shared" si="313"/>
        <v>0</v>
      </c>
      <c r="K80" s="153">
        <f t="shared" si="313"/>
        <v>0</v>
      </c>
      <c r="L80" s="153">
        <f t="shared" si="313"/>
        <v>0</v>
      </c>
      <c r="M80" s="153">
        <f t="shared" si="313"/>
        <v>0</v>
      </c>
      <c r="N80" s="153">
        <f t="shared" si="313"/>
        <v>0</v>
      </c>
      <c r="O80" s="153">
        <f t="shared" si="313"/>
        <v>0</v>
      </c>
      <c r="P80" s="80">
        <f t="shared" si="279"/>
        <v>0</v>
      </c>
      <c r="Q80" s="80">
        <f t="shared" ref="Q80:R80" si="314">IF(BJ80=0,SUM(Z80+AC80+AF80+AI80+AL80+AO80+AR80+AU80+AX80+BA80+BD80+BG80),BJ80)</f>
        <v>0</v>
      </c>
      <c r="R80" s="80">
        <f t="shared" si="314"/>
        <v>0</v>
      </c>
      <c r="S80" s="153">
        <f t="shared" ref="S80:U80" si="315">SUM(S81:S83)</f>
        <v>3808</v>
      </c>
      <c r="T80" s="153">
        <f t="shared" si="315"/>
        <v>0</v>
      </c>
      <c r="U80" s="153">
        <f t="shared" si="315"/>
        <v>0</v>
      </c>
      <c r="V80" s="192">
        <f t="shared" ref="V80:W80" si="316">M80/I80</f>
        <v>0</v>
      </c>
      <c r="W80" s="192" t="e">
        <f t="shared" si="316"/>
        <v>#DIV/0!</v>
      </c>
      <c r="X80" s="192" t="e">
        <f t="shared" si="26"/>
        <v>#DIV/0!</v>
      </c>
      <c r="Y80" s="153">
        <f t="shared" ref="Y80:BK80" si="317">SUM(Y81:Y83)</f>
        <v>0</v>
      </c>
      <c r="Z80" s="153">
        <f t="shared" si="317"/>
        <v>0</v>
      </c>
      <c r="AA80" s="153">
        <f t="shared" si="317"/>
        <v>0</v>
      </c>
      <c r="AB80" s="153">
        <f t="shared" si="317"/>
        <v>0</v>
      </c>
      <c r="AC80" s="153">
        <f t="shared" si="317"/>
        <v>0</v>
      </c>
      <c r="AD80" s="153">
        <f t="shared" si="317"/>
        <v>0</v>
      </c>
      <c r="AE80" s="153">
        <f t="shared" si="317"/>
        <v>0</v>
      </c>
      <c r="AF80" s="153">
        <f t="shared" si="317"/>
        <v>0</v>
      </c>
      <c r="AG80" s="153">
        <f t="shared" si="317"/>
        <v>0</v>
      </c>
      <c r="AH80" s="153">
        <f t="shared" si="317"/>
        <v>0</v>
      </c>
      <c r="AI80" s="153">
        <f t="shared" si="317"/>
        <v>0</v>
      </c>
      <c r="AJ80" s="153">
        <f t="shared" si="317"/>
        <v>0</v>
      </c>
      <c r="AK80" s="153">
        <f t="shared" si="317"/>
        <v>0</v>
      </c>
      <c r="AL80" s="153">
        <f t="shared" si="317"/>
        <v>0</v>
      </c>
      <c r="AM80" s="153">
        <f t="shared" si="317"/>
        <v>0</v>
      </c>
      <c r="AN80" s="153">
        <f t="shared" si="317"/>
        <v>0</v>
      </c>
      <c r="AO80" s="153">
        <f t="shared" si="317"/>
        <v>0</v>
      </c>
      <c r="AP80" s="153">
        <f t="shared" si="317"/>
        <v>0</v>
      </c>
      <c r="AQ80" s="153">
        <f t="shared" si="317"/>
        <v>0</v>
      </c>
      <c r="AR80" s="153">
        <f t="shared" si="317"/>
        <v>0</v>
      </c>
      <c r="AS80" s="153">
        <f t="shared" si="317"/>
        <v>0</v>
      </c>
      <c r="AT80" s="153">
        <f t="shared" si="317"/>
        <v>0</v>
      </c>
      <c r="AU80" s="153">
        <f t="shared" si="317"/>
        <v>0</v>
      </c>
      <c r="AV80" s="153">
        <f t="shared" si="317"/>
        <v>0</v>
      </c>
      <c r="AW80" s="153">
        <f t="shared" si="317"/>
        <v>0</v>
      </c>
      <c r="AX80" s="153">
        <f t="shared" si="317"/>
        <v>0</v>
      </c>
      <c r="AY80" s="153">
        <f t="shared" si="317"/>
        <v>0</v>
      </c>
      <c r="AZ80" s="153">
        <f t="shared" si="317"/>
        <v>0</v>
      </c>
      <c r="BA80" s="153">
        <f t="shared" si="317"/>
        <v>0</v>
      </c>
      <c r="BB80" s="153">
        <f t="shared" si="317"/>
        <v>0</v>
      </c>
      <c r="BC80" s="153">
        <f t="shared" si="317"/>
        <v>0</v>
      </c>
      <c r="BD80" s="153">
        <f t="shared" si="317"/>
        <v>0</v>
      </c>
      <c r="BE80" s="153">
        <f t="shared" si="317"/>
        <v>0</v>
      </c>
      <c r="BF80" s="153">
        <f t="shared" si="317"/>
        <v>0</v>
      </c>
      <c r="BG80" s="153">
        <f t="shared" si="317"/>
        <v>0</v>
      </c>
      <c r="BH80" s="153">
        <f t="shared" si="317"/>
        <v>0</v>
      </c>
      <c r="BI80" s="153">
        <f t="shared" si="317"/>
        <v>0</v>
      </c>
      <c r="BJ80" s="153">
        <f t="shared" si="317"/>
        <v>0</v>
      </c>
      <c r="BK80" s="153">
        <f t="shared" si="317"/>
        <v>0</v>
      </c>
      <c r="BL80" s="156"/>
      <c r="BM80" s="157"/>
      <c r="BN80" s="157"/>
      <c r="BO80" s="157"/>
      <c r="BP80" s="157"/>
    </row>
    <row r="81" spans="1:68" ht="15.75" customHeight="1">
      <c r="A81" s="88" t="s">
        <v>514</v>
      </c>
      <c r="B81" s="110"/>
      <c r="C81" s="89" t="s">
        <v>200</v>
      </c>
      <c r="D81" s="90" t="s">
        <v>201</v>
      </c>
      <c r="E81" s="165">
        <v>3808</v>
      </c>
      <c r="F81" s="165"/>
      <c r="G81" s="93" t="e">
        <f>I81/F81</f>
        <v>#DIV/0!</v>
      </c>
      <c r="H81" s="93" t="e">
        <f>M81/F81</f>
        <v>#DIV/0!</v>
      </c>
      <c r="I81" s="95">
        <v>3808</v>
      </c>
      <c r="J81" s="95"/>
      <c r="K81" s="95"/>
      <c r="L81" s="94"/>
      <c r="M81" s="96">
        <f t="shared" ref="M81:O81" si="318">Y81+AB81+AE81+AH81+AK81+AN81+AQ81+AT81+AW81+AZ81+BC81+BF81</f>
        <v>0</v>
      </c>
      <c r="N81" s="96">
        <f t="shared" si="318"/>
        <v>0</v>
      </c>
      <c r="O81" s="96">
        <f t="shared" si="318"/>
        <v>0</v>
      </c>
      <c r="P81" s="81">
        <f t="shared" si="279"/>
        <v>0</v>
      </c>
      <c r="Q81" s="81">
        <f t="shared" ref="Q81:R81" si="319">IF(BJ81=0,SUM(Z81+AC81+AF81+AI81+AL81+AO81+AR81+AU81+AX81+BA81+BD81+BG81),BJ81)</f>
        <v>0</v>
      </c>
      <c r="R81" s="81">
        <f t="shared" si="319"/>
        <v>0</v>
      </c>
      <c r="S81" s="96">
        <f t="shared" ref="S81:T81" si="320">I81-M81</f>
        <v>3808</v>
      </c>
      <c r="T81" s="96">
        <f t="shared" si="320"/>
        <v>0</v>
      </c>
      <c r="U81" s="96">
        <f t="shared" ref="U81:U83" si="321">L81-O81</f>
        <v>0</v>
      </c>
      <c r="V81" s="97">
        <f t="shared" ref="V81:W81" si="322">M81/I81</f>
        <v>0</v>
      </c>
      <c r="W81" s="97" t="e">
        <f t="shared" si="322"/>
        <v>#DIV/0!</v>
      </c>
      <c r="X81" s="97" t="e">
        <f t="shared" si="26"/>
        <v>#DIV/0!</v>
      </c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8"/>
      <c r="BM81" s="99"/>
      <c r="BN81" s="99"/>
      <c r="BO81" s="99"/>
      <c r="BP81" s="99"/>
    </row>
    <row r="82" spans="1:68" ht="15.75" customHeight="1">
      <c r="A82" s="88"/>
      <c r="B82" s="88"/>
      <c r="C82" s="89" t="s">
        <v>213</v>
      </c>
      <c r="D82" s="90" t="s">
        <v>74</v>
      </c>
      <c r="E82" s="165"/>
      <c r="F82" s="165"/>
      <c r="G82" s="93" t="e">
        <f t="shared" ref="G82:G89" si="323">I82/E82</f>
        <v>#DIV/0!</v>
      </c>
      <c r="H82" s="93" t="e">
        <f t="shared" ref="H82:H89" si="324">M82/E82</f>
        <v>#DIV/0!</v>
      </c>
      <c r="I82" s="95"/>
      <c r="J82" s="95"/>
      <c r="K82" s="95"/>
      <c r="L82" s="94"/>
      <c r="M82" s="96">
        <f t="shared" ref="M82:O82" si="325">Y82+AB82+AE82+AH82+AK82+AN82+AQ82+AT82+AW82+AZ82+BC82+BF82</f>
        <v>0</v>
      </c>
      <c r="N82" s="96">
        <f t="shared" si="325"/>
        <v>0</v>
      </c>
      <c r="O82" s="96">
        <f t="shared" si="325"/>
        <v>0</v>
      </c>
      <c r="P82" s="81">
        <f t="shared" si="279"/>
        <v>0</v>
      </c>
      <c r="Q82" s="81">
        <f t="shared" ref="Q82:R82" si="326">IF(BJ82=0,SUM(Z82+AC82+AF82+AI82+AL82+AO82+AR82+AU82+AX82+BA82+BD82+BG82),BJ82)</f>
        <v>0</v>
      </c>
      <c r="R82" s="81">
        <f t="shared" si="326"/>
        <v>0</v>
      </c>
      <c r="S82" s="96">
        <f t="shared" ref="S82:T82" si="327">I82-M82</f>
        <v>0</v>
      </c>
      <c r="T82" s="96">
        <f t="shared" si="327"/>
        <v>0</v>
      </c>
      <c r="U82" s="96">
        <f t="shared" si="321"/>
        <v>0</v>
      </c>
      <c r="V82" s="97" t="e">
        <f t="shared" ref="V82:W82" si="328">M82/I82</f>
        <v>#DIV/0!</v>
      </c>
      <c r="W82" s="97" t="e">
        <f t="shared" si="328"/>
        <v>#DIV/0!</v>
      </c>
      <c r="X82" s="97" t="e">
        <f t="shared" si="26"/>
        <v>#DIV/0!</v>
      </c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8"/>
      <c r="BM82" s="99"/>
      <c r="BN82" s="99"/>
      <c r="BO82" s="99"/>
      <c r="BP82" s="99"/>
    </row>
    <row r="83" spans="1:68" ht="15.75" customHeight="1">
      <c r="A83" s="88"/>
      <c r="B83" s="88"/>
      <c r="C83" s="89" t="s">
        <v>318</v>
      </c>
      <c r="D83" s="90" t="s">
        <v>321</v>
      </c>
      <c r="E83" s="193">
        <v>10000</v>
      </c>
      <c r="F83" s="194"/>
      <c r="G83" s="93">
        <f t="shared" si="323"/>
        <v>0</v>
      </c>
      <c r="H83" s="93">
        <f t="shared" si="324"/>
        <v>0</v>
      </c>
      <c r="I83" s="141"/>
      <c r="J83" s="95"/>
      <c r="K83" s="95"/>
      <c r="L83" s="94"/>
      <c r="M83" s="96">
        <f t="shared" ref="M83:O83" si="329">Y83+AB83+AE83+AH83+AK83+AN83+AQ83+AT83+AW83+AZ83+BC83+BF83</f>
        <v>0</v>
      </c>
      <c r="N83" s="96">
        <f t="shared" si="329"/>
        <v>0</v>
      </c>
      <c r="O83" s="96">
        <f t="shared" si="329"/>
        <v>0</v>
      </c>
      <c r="P83" s="81">
        <f t="shared" si="279"/>
        <v>0</v>
      </c>
      <c r="Q83" s="81">
        <f t="shared" ref="Q83:R83" si="330">IF(BJ83=0,SUM(Z83+AC83+AF83+AI83+AL83+AO83+AR83+AU83+AX83+BA83+BD83+BG83),BJ83)</f>
        <v>0</v>
      </c>
      <c r="R83" s="81">
        <f t="shared" si="330"/>
        <v>0</v>
      </c>
      <c r="S83" s="96">
        <f t="shared" ref="S83:T83" si="331">I83-M83</f>
        <v>0</v>
      </c>
      <c r="T83" s="96">
        <f t="shared" si="331"/>
        <v>0</v>
      </c>
      <c r="U83" s="96">
        <f t="shared" si="321"/>
        <v>0</v>
      </c>
      <c r="V83" s="97" t="e">
        <f t="shared" ref="V83:W83" si="332">M83/I83</f>
        <v>#DIV/0!</v>
      </c>
      <c r="W83" s="97" t="e">
        <f t="shared" si="332"/>
        <v>#DIV/0!</v>
      </c>
      <c r="X83" s="97" t="e">
        <f t="shared" si="26"/>
        <v>#DIV/0!</v>
      </c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102">
        <v>0</v>
      </c>
      <c r="BA83" s="95"/>
      <c r="BB83" s="95"/>
      <c r="BC83" s="95"/>
      <c r="BD83" s="95"/>
      <c r="BE83" s="95"/>
      <c r="BF83" s="102">
        <v>0</v>
      </c>
      <c r="BG83" s="95"/>
      <c r="BH83" s="95"/>
      <c r="BI83" s="95"/>
      <c r="BJ83" s="95"/>
      <c r="BK83" s="95"/>
      <c r="BL83" s="98"/>
      <c r="BM83" s="99"/>
      <c r="BN83" s="99"/>
      <c r="BO83" s="99"/>
      <c r="BP83" s="99"/>
    </row>
    <row r="84" spans="1:68" ht="15.75" customHeight="1">
      <c r="A84" s="150"/>
      <c r="B84" s="150"/>
      <c r="C84" s="190"/>
      <c r="D84" s="152" t="s">
        <v>322</v>
      </c>
      <c r="E84" s="153">
        <f>SUM(E85:E88)</f>
        <v>32329.200000000001</v>
      </c>
      <c r="F84" s="153">
        <f>SUM(F85:F87)</f>
        <v>0</v>
      </c>
      <c r="G84" s="191">
        <f t="shared" si="323"/>
        <v>0</v>
      </c>
      <c r="H84" s="191">
        <f t="shared" si="324"/>
        <v>0</v>
      </c>
      <c r="I84" s="153">
        <f t="shared" ref="I84:K84" si="333">SUM(I85:I88)</f>
        <v>0</v>
      </c>
      <c r="J84" s="153">
        <f t="shared" si="333"/>
        <v>73937.67</v>
      </c>
      <c r="K84" s="153">
        <f t="shared" si="333"/>
        <v>0</v>
      </c>
      <c r="L84" s="153">
        <f t="shared" ref="L84:M84" si="334">SUM(L85:L87)</f>
        <v>0</v>
      </c>
      <c r="M84" s="153">
        <f t="shared" si="334"/>
        <v>0</v>
      </c>
      <c r="N84" s="153">
        <f>SUM(N85:N88)</f>
        <v>15933.4</v>
      </c>
      <c r="O84" s="153">
        <f>SUM(O85:O87)</f>
        <v>0</v>
      </c>
      <c r="P84" s="80">
        <f t="shared" si="279"/>
        <v>0</v>
      </c>
      <c r="Q84" s="80">
        <f t="shared" ref="Q84:R84" si="335">IF(BJ84=0,SUM(Z84+AC84+AF84+AI84+AL84+AO84+AR84+AU84+AX84+BA84+BD84+BG84),BJ84)</f>
        <v>15933.4</v>
      </c>
      <c r="R84" s="80">
        <f t="shared" si="335"/>
        <v>0</v>
      </c>
      <c r="S84" s="153">
        <f t="shared" ref="S84:T84" si="336">SUM(S85:S88)</f>
        <v>0</v>
      </c>
      <c r="T84" s="153">
        <f t="shared" si="336"/>
        <v>58004.27</v>
      </c>
      <c r="U84" s="153">
        <f>SUM(U85:U87)</f>
        <v>0</v>
      </c>
      <c r="V84" s="192" t="e">
        <f t="shared" ref="V84:W84" si="337">M84/I84</f>
        <v>#DIV/0!</v>
      </c>
      <c r="W84" s="192">
        <f t="shared" si="337"/>
        <v>0.21549772937123932</v>
      </c>
      <c r="X84" s="192" t="e">
        <f t="shared" si="26"/>
        <v>#DIV/0!</v>
      </c>
      <c r="Y84" s="153">
        <f t="shared" ref="Y84:AH84" si="338">SUM(Y85:Y87)</f>
        <v>0</v>
      </c>
      <c r="Z84" s="153">
        <f t="shared" si="338"/>
        <v>4271.3999999999996</v>
      </c>
      <c r="AA84" s="153">
        <f t="shared" si="338"/>
        <v>0</v>
      </c>
      <c r="AB84" s="153">
        <f t="shared" si="338"/>
        <v>0</v>
      </c>
      <c r="AC84" s="153">
        <f t="shared" si="338"/>
        <v>6630</v>
      </c>
      <c r="AD84" s="153">
        <f t="shared" si="338"/>
        <v>0</v>
      </c>
      <c r="AE84" s="153">
        <f t="shared" si="338"/>
        <v>0</v>
      </c>
      <c r="AF84" s="153">
        <f t="shared" si="338"/>
        <v>3092</v>
      </c>
      <c r="AG84" s="153">
        <f t="shared" si="338"/>
        <v>0</v>
      </c>
      <c r="AH84" s="153">
        <f t="shared" si="338"/>
        <v>0</v>
      </c>
      <c r="AI84" s="153">
        <f>SUM(AI85:AI88)</f>
        <v>1940</v>
      </c>
      <c r="AJ84" s="153">
        <f t="shared" ref="AJ84:BK84" si="339">SUM(AJ85:AJ87)</f>
        <v>0</v>
      </c>
      <c r="AK84" s="153">
        <f t="shared" si="339"/>
        <v>0</v>
      </c>
      <c r="AL84" s="153">
        <f t="shared" si="339"/>
        <v>0</v>
      </c>
      <c r="AM84" s="153">
        <f t="shared" si="339"/>
        <v>0</v>
      </c>
      <c r="AN84" s="153">
        <f t="shared" si="339"/>
        <v>0</v>
      </c>
      <c r="AO84" s="153">
        <f t="shared" si="339"/>
        <v>0</v>
      </c>
      <c r="AP84" s="153">
        <f t="shared" si="339"/>
        <v>0</v>
      </c>
      <c r="AQ84" s="153">
        <f t="shared" si="339"/>
        <v>0</v>
      </c>
      <c r="AR84" s="153">
        <f t="shared" si="339"/>
        <v>0</v>
      </c>
      <c r="AS84" s="153">
        <f t="shared" si="339"/>
        <v>0</v>
      </c>
      <c r="AT84" s="153">
        <f t="shared" si="339"/>
        <v>0</v>
      </c>
      <c r="AU84" s="153">
        <f t="shared" si="339"/>
        <v>0</v>
      </c>
      <c r="AV84" s="153">
        <f t="shared" si="339"/>
        <v>0</v>
      </c>
      <c r="AW84" s="153">
        <f t="shared" si="339"/>
        <v>0</v>
      </c>
      <c r="AX84" s="153">
        <f t="shared" si="339"/>
        <v>0</v>
      </c>
      <c r="AY84" s="153">
        <f t="shared" si="339"/>
        <v>0</v>
      </c>
      <c r="AZ84" s="153">
        <f t="shared" si="339"/>
        <v>0</v>
      </c>
      <c r="BA84" s="153">
        <f t="shared" si="339"/>
        <v>0</v>
      </c>
      <c r="BB84" s="153">
        <f t="shared" si="339"/>
        <v>0</v>
      </c>
      <c r="BC84" s="153">
        <f t="shared" si="339"/>
        <v>0</v>
      </c>
      <c r="BD84" s="153">
        <f t="shared" si="339"/>
        <v>0</v>
      </c>
      <c r="BE84" s="153">
        <f t="shared" si="339"/>
        <v>0</v>
      </c>
      <c r="BF84" s="153">
        <f t="shared" si="339"/>
        <v>0</v>
      </c>
      <c r="BG84" s="153">
        <f t="shared" si="339"/>
        <v>0</v>
      </c>
      <c r="BH84" s="153">
        <f t="shared" si="339"/>
        <v>0</v>
      </c>
      <c r="BI84" s="153">
        <f t="shared" si="339"/>
        <v>0</v>
      </c>
      <c r="BJ84" s="153">
        <f t="shared" si="339"/>
        <v>0</v>
      </c>
      <c r="BK84" s="153">
        <f t="shared" si="339"/>
        <v>0</v>
      </c>
      <c r="BL84" s="156"/>
      <c r="BM84" s="157"/>
      <c r="BN84" s="157"/>
      <c r="BO84" s="157"/>
      <c r="BP84" s="157"/>
    </row>
    <row r="85" spans="1:68" ht="15.75" customHeight="1">
      <c r="A85" s="110"/>
      <c r="B85" s="110"/>
      <c r="C85" s="100" t="s">
        <v>318</v>
      </c>
      <c r="D85" s="90" t="s">
        <v>133</v>
      </c>
      <c r="E85" s="91">
        <v>10925.2</v>
      </c>
      <c r="F85" s="165"/>
      <c r="G85" s="93">
        <f t="shared" si="323"/>
        <v>0</v>
      </c>
      <c r="H85" s="93">
        <f t="shared" si="324"/>
        <v>0</v>
      </c>
      <c r="I85" s="141"/>
      <c r="J85" s="95"/>
      <c r="K85" s="95"/>
      <c r="L85" s="94"/>
      <c r="M85" s="96">
        <f t="shared" ref="M85:O85" si="340">Y85+AB85+AE85+AH85+AK85+AN85+AQ85+AT85+AW85+AZ85+BC85+BF85</f>
        <v>0</v>
      </c>
      <c r="N85" s="96">
        <f t="shared" si="340"/>
        <v>0</v>
      </c>
      <c r="O85" s="96">
        <f t="shared" si="340"/>
        <v>0</v>
      </c>
      <c r="P85" s="81">
        <f t="shared" si="279"/>
        <v>0</v>
      </c>
      <c r="Q85" s="81">
        <f t="shared" ref="Q85:R85" si="341">IF(BJ85=0,SUM(Z85+AC85+AF85+AI85+AL85+AO85+AR85+AU85+AX85+BA85+BD85+BG85),BJ85)</f>
        <v>0</v>
      </c>
      <c r="R85" s="81">
        <f t="shared" si="341"/>
        <v>0</v>
      </c>
      <c r="S85" s="96">
        <f t="shared" ref="S85:T85" si="342">I85-M85</f>
        <v>0</v>
      </c>
      <c r="T85" s="96">
        <f t="shared" si="342"/>
        <v>0</v>
      </c>
      <c r="U85" s="96">
        <f t="shared" ref="U85:U88" si="343">L85-O85</f>
        <v>0</v>
      </c>
      <c r="V85" s="97" t="e">
        <f t="shared" ref="V85:W85" si="344">M85/I85</f>
        <v>#DIV/0!</v>
      </c>
      <c r="W85" s="97" t="e">
        <f t="shared" si="344"/>
        <v>#DIV/0!</v>
      </c>
      <c r="X85" s="97" t="e">
        <f t="shared" si="26"/>
        <v>#DIV/0!</v>
      </c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8"/>
      <c r="BM85" s="99"/>
      <c r="BN85" s="99"/>
      <c r="BO85" s="99"/>
      <c r="BP85" s="99"/>
    </row>
    <row r="86" spans="1:68" ht="15.75" customHeight="1">
      <c r="A86" s="88"/>
      <c r="B86" s="88"/>
      <c r="C86" s="100" t="s">
        <v>323</v>
      </c>
      <c r="D86" s="90" t="s">
        <v>134</v>
      </c>
      <c r="E86" s="91">
        <v>3000</v>
      </c>
      <c r="F86" s="146"/>
      <c r="G86" s="93">
        <f t="shared" si="323"/>
        <v>0</v>
      </c>
      <c r="H86" s="93">
        <f t="shared" si="324"/>
        <v>0</v>
      </c>
      <c r="I86" s="94"/>
      <c r="J86" s="118"/>
      <c r="K86" s="118"/>
      <c r="L86" s="94"/>
      <c r="M86" s="96">
        <f t="shared" ref="M86:O86" si="345">Y86+AB86+AE86+AH86+AK86+AN86+AQ86+AT86+AW86+AZ86+BC86+BF86</f>
        <v>0</v>
      </c>
      <c r="N86" s="96">
        <f t="shared" si="345"/>
        <v>0</v>
      </c>
      <c r="O86" s="96">
        <f t="shared" si="345"/>
        <v>0</v>
      </c>
      <c r="P86" s="81">
        <f t="shared" si="279"/>
        <v>0</v>
      </c>
      <c r="Q86" s="81">
        <f t="shared" ref="Q86:R86" si="346">IF(BJ86=0,SUM(Z86+AC86+AF86+AI86+AL86+AO86+AR86+AU86+AX86+BA86+BD86+BG86),BJ86)</f>
        <v>0</v>
      </c>
      <c r="R86" s="81">
        <f t="shared" si="346"/>
        <v>0</v>
      </c>
      <c r="S86" s="96">
        <f t="shared" ref="S86:T86" si="347">I86-M86</f>
        <v>0</v>
      </c>
      <c r="T86" s="96">
        <f t="shared" si="347"/>
        <v>0</v>
      </c>
      <c r="U86" s="96">
        <f t="shared" si="343"/>
        <v>0</v>
      </c>
      <c r="V86" s="97" t="e">
        <f t="shared" ref="V86:W86" si="348">M86/I86</f>
        <v>#DIV/0!</v>
      </c>
      <c r="W86" s="97" t="e">
        <f t="shared" si="348"/>
        <v>#DIV/0!</v>
      </c>
      <c r="X86" s="97" t="e">
        <f t="shared" si="26"/>
        <v>#DIV/0!</v>
      </c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102">
        <v>0</v>
      </c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8"/>
      <c r="BM86" s="99"/>
      <c r="BN86" s="99"/>
      <c r="BO86" s="99"/>
      <c r="BP86" s="99"/>
    </row>
    <row r="87" spans="1:68" ht="15.75" customHeight="1">
      <c r="A87" s="88"/>
      <c r="B87" s="135" t="s">
        <v>324</v>
      </c>
      <c r="C87" s="100" t="s">
        <v>325</v>
      </c>
      <c r="D87" s="143" t="s">
        <v>135</v>
      </c>
      <c r="E87" s="91">
        <v>10000</v>
      </c>
      <c r="F87" s="146"/>
      <c r="G87" s="93">
        <f t="shared" si="323"/>
        <v>0</v>
      </c>
      <c r="H87" s="93">
        <f t="shared" si="324"/>
        <v>0</v>
      </c>
      <c r="I87" s="95"/>
      <c r="J87" s="116">
        <v>73937.67</v>
      </c>
      <c r="K87" s="116"/>
      <c r="L87" s="94"/>
      <c r="M87" s="96">
        <f t="shared" ref="M87:O87" si="349">Y87+AB87+AE87+AH87+AK87+AN87+AQ87+AT87+AW87+AZ87+BC87+BF87</f>
        <v>0</v>
      </c>
      <c r="N87" s="96">
        <f t="shared" si="349"/>
        <v>13993.4</v>
      </c>
      <c r="O87" s="96">
        <f t="shared" si="349"/>
        <v>0</v>
      </c>
      <c r="P87" s="81">
        <f t="shared" si="279"/>
        <v>0</v>
      </c>
      <c r="Q87" s="81">
        <f t="shared" ref="Q87:R87" si="350">IF(BJ87=0,SUM(Z87+AC87+AF87+AI87+AL87+AO87+AR87+AU87+AX87+BA87+BD87+BG87),BJ87)</f>
        <v>13993.4</v>
      </c>
      <c r="R87" s="81">
        <f t="shared" si="350"/>
        <v>0</v>
      </c>
      <c r="S87" s="96">
        <f t="shared" ref="S87:T87" si="351">I87-M87</f>
        <v>0</v>
      </c>
      <c r="T87" s="96">
        <f t="shared" si="351"/>
        <v>59944.27</v>
      </c>
      <c r="U87" s="96">
        <f t="shared" si="343"/>
        <v>0</v>
      </c>
      <c r="V87" s="97" t="e">
        <f t="shared" ref="V87:W87" si="352">M87/I87</f>
        <v>#DIV/0!</v>
      </c>
      <c r="W87" s="97">
        <f t="shared" si="352"/>
        <v>0.18925941269179838</v>
      </c>
      <c r="X87" s="97" t="e">
        <f t="shared" si="26"/>
        <v>#DIV/0!</v>
      </c>
      <c r="Y87" s="95"/>
      <c r="Z87" s="95">
        <f>363.4+2000+900+1008</f>
        <v>4271.3999999999996</v>
      </c>
      <c r="AA87" s="95"/>
      <c r="AB87" s="95"/>
      <c r="AC87" s="102">
        <f>490+210+2000+3930</f>
        <v>6630</v>
      </c>
      <c r="AD87" s="95"/>
      <c r="AE87" s="95"/>
      <c r="AF87" s="102">
        <f>500+2592</f>
        <v>3092</v>
      </c>
      <c r="AG87" s="95"/>
      <c r="AH87" s="95"/>
      <c r="AI87" s="102">
        <v>0</v>
      </c>
      <c r="AJ87" s="95"/>
      <c r="AK87" s="95"/>
      <c r="AL87" s="95"/>
      <c r="AM87" s="95"/>
      <c r="AN87" s="102">
        <v>0</v>
      </c>
      <c r="AO87" s="102">
        <v>0</v>
      </c>
      <c r="AP87" s="95"/>
      <c r="AQ87" s="102">
        <v>0</v>
      </c>
      <c r="AR87" s="95"/>
      <c r="AS87" s="95"/>
      <c r="AT87" s="95"/>
      <c r="AU87" s="95"/>
      <c r="AV87" s="95"/>
      <c r="AW87" s="102">
        <v>0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8"/>
      <c r="BM87" s="99"/>
      <c r="BN87" s="99"/>
      <c r="BO87" s="99"/>
      <c r="BP87" s="99"/>
    </row>
    <row r="88" spans="1:68" ht="15.75" customHeight="1">
      <c r="A88" s="135"/>
      <c r="B88" s="135"/>
      <c r="C88" s="100" t="s">
        <v>218</v>
      </c>
      <c r="D88" s="90" t="s">
        <v>326</v>
      </c>
      <c r="E88" s="91">
        <v>8404</v>
      </c>
      <c r="F88" s="146"/>
      <c r="G88" s="93">
        <f t="shared" si="323"/>
        <v>0</v>
      </c>
      <c r="H88" s="93">
        <f t="shared" si="324"/>
        <v>0</v>
      </c>
      <c r="I88" s="125"/>
      <c r="J88" s="125"/>
      <c r="K88" s="116"/>
      <c r="L88" s="94"/>
      <c r="M88" s="195">
        <f t="shared" ref="M88:N88" si="353">Y88+AE88+AH88+AK88+AN88+AQ88+AT88+AW88+AZ88+BC88+BF88</f>
        <v>0</v>
      </c>
      <c r="N88" s="96">
        <f t="shared" si="353"/>
        <v>1940</v>
      </c>
      <c r="O88" s="96">
        <f>AA88+AD88+AG88+AJ88+AM88+AP88+AS88+AV88+AY88+BB88+BE88+BH88</f>
        <v>0</v>
      </c>
      <c r="P88" s="81">
        <f t="shared" ref="P88:Q88" si="354">IF(BI88=0,SUM(Y88+AE88+AH88+AK88+AN88+AQ88+AT88+AW88+AZ88+BC88+BF88),BI88)</f>
        <v>0</v>
      </c>
      <c r="Q88" s="81">
        <f t="shared" si="354"/>
        <v>1940</v>
      </c>
      <c r="R88" s="81">
        <f>IF(BK88=0,SUM(AA88+AD88+AG88+AJ88+AM88+AP88+AS88+AV88+AY88+BB88+BE88+BH88),BK88)</f>
        <v>0</v>
      </c>
      <c r="S88" s="96">
        <f t="shared" ref="S88:T88" si="355">I88-M88</f>
        <v>0</v>
      </c>
      <c r="T88" s="96">
        <f t="shared" si="355"/>
        <v>-1940</v>
      </c>
      <c r="U88" s="96">
        <f t="shared" si="343"/>
        <v>0</v>
      </c>
      <c r="V88" s="97" t="e">
        <f t="shared" ref="V88:W88" si="356">M88/I39</f>
        <v>#DIV/0!</v>
      </c>
      <c r="W88" s="97">
        <f t="shared" si="356"/>
        <v>1.3623404165671831</v>
      </c>
      <c r="X88" s="97" t="e">
        <f t="shared" si="26"/>
        <v>#DIV/0!</v>
      </c>
      <c r="Y88" s="95"/>
      <c r="Z88" s="95"/>
      <c r="AA88" s="95"/>
      <c r="AB88" s="125"/>
      <c r="AC88" s="125"/>
      <c r="AD88" s="95"/>
      <c r="AE88" s="95"/>
      <c r="AF88" s="95"/>
      <c r="AG88" s="95"/>
      <c r="AH88" s="95"/>
      <c r="AI88" s="102">
        <f>500+1440</f>
        <v>1940</v>
      </c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8"/>
      <c r="BM88" s="99"/>
      <c r="BN88" s="99"/>
      <c r="BO88" s="99"/>
      <c r="BP88" s="99"/>
    </row>
    <row r="89" spans="1:68" ht="15.75" customHeight="1">
      <c r="A89" s="150"/>
      <c r="B89" s="150"/>
      <c r="C89" s="190"/>
      <c r="D89" s="152" t="s">
        <v>327</v>
      </c>
      <c r="E89" s="153">
        <f t="shared" ref="E89:F89" si="357">SUM(E90:E95)</f>
        <v>69491.34</v>
      </c>
      <c r="F89" s="153">
        <f t="shared" si="357"/>
        <v>21041.95</v>
      </c>
      <c r="G89" s="191">
        <f t="shared" si="323"/>
        <v>6.1038684820295591E-2</v>
      </c>
      <c r="H89" s="191">
        <f t="shared" si="324"/>
        <v>0</v>
      </c>
      <c r="I89" s="153">
        <f t="shared" ref="I89:O89" si="358">SUM(I91:I95)</f>
        <v>4241.66</v>
      </c>
      <c r="J89" s="153">
        <f t="shared" si="358"/>
        <v>0</v>
      </c>
      <c r="K89" s="153">
        <f t="shared" si="358"/>
        <v>0</v>
      </c>
      <c r="L89" s="153">
        <f t="shared" si="358"/>
        <v>0</v>
      </c>
      <c r="M89" s="153">
        <f t="shared" si="358"/>
        <v>0</v>
      </c>
      <c r="N89" s="153">
        <f t="shared" si="358"/>
        <v>0</v>
      </c>
      <c r="O89" s="153">
        <f t="shared" si="358"/>
        <v>0</v>
      </c>
      <c r="P89" s="80">
        <f t="shared" ref="P89:R89" si="359">IF(BI89=0,SUM(Y89+AB89+AE89+AH89+AK89+AN89+AQ89+AT89+AW89+AZ89+BC89+BF89),BI89)</f>
        <v>0</v>
      </c>
      <c r="Q89" s="80">
        <f t="shared" si="359"/>
        <v>0</v>
      </c>
      <c r="R89" s="80">
        <f t="shared" si="359"/>
        <v>0</v>
      </c>
      <c r="S89" s="153">
        <f t="shared" ref="S89:U89" si="360">SUM(S91:S95)</f>
        <v>3678.66</v>
      </c>
      <c r="T89" s="153">
        <f t="shared" si="360"/>
        <v>0</v>
      </c>
      <c r="U89" s="153">
        <f t="shared" si="360"/>
        <v>0</v>
      </c>
      <c r="V89" s="192">
        <f t="shared" ref="V89:W89" si="361">M89/I89</f>
        <v>0</v>
      </c>
      <c r="W89" s="192" t="e">
        <f t="shared" si="361"/>
        <v>#DIV/0!</v>
      </c>
      <c r="X89" s="192" t="e">
        <f t="shared" si="26"/>
        <v>#DIV/0!</v>
      </c>
      <c r="Y89" s="153">
        <f t="shared" ref="Y89:BK89" si="362">SUM(Y91:Y95)</f>
        <v>0</v>
      </c>
      <c r="Z89" s="153">
        <f t="shared" si="362"/>
        <v>0</v>
      </c>
      <c r="AA89" s="153">
        <f t="shared" si="362"/>
        <v>0</v>
      </c>
      <c r="AB89" s="153">
        <f t="shared" si="362"/>
        <v>0</v>
      </c>
      <c r="AC89" s="153">
        <f t="shared" si="362"/>
        <v>0</v>
      </c>
      <c r="AD89" s="153">
        <f t="shared" si="362"/>
        <v>0</v>
      </c>
      <c r="AE89" s="153">
        <f t="shared" si="362"/>
        <v>0</v>
      </c>
      <c r="AF89" s="153">
        <f t="shared" si="362"/>
        <v>0</v>
      </c>
      <c r="AG89" s="153">
        <f t="shared" si="362"/>
        <v>0</v>
      </c>
      <c r="AH89" s="153">
        <f t="shared" si="362"/>
        <v>0</v>
      </c>
      <c r="AI89" s="153">
        <f t="shared" si="362"/>
        <v>0</v>
      </c>
      <c r="AJ89" s="153">
        <f t="shared" si="362"/>
        <v>0</v>
      </c>
      <c r="AK89" s="153">
        <f t="shared" si="362"/>
        <v>0</v>
      </c>
      <c r="AL89" s="153">
        <f t="shared" si="362"/>
        <v>0</v>
      </c>
      <c r="AM89" s="153">
        <f t="shared" si="362"/>
        <v>0</v>
      </c>
      <c r="AN89" s="153">
        <f t="shared" si="362"/>
        <v>0</v>
      </c>
      <c r="AO89" s="153">
        <f t="shared" si="362"/>
        <v>0</v>
      </c>
      <c r="AP89" s="153">
        <f t="shared" si="362"/>
        <v>0</v>
      </c>
      <c r="AQ89" s="153">
        <f t="shared" si="362"/>
        <v>0</v>
      </c>
      <c r="AR89" s="153">
        <f t="shared" si="362"/>
        <v>0</v>
      </c>
      <c r="AS89" s="153">
        <f t="shared" si="362"/>
        <v>0</v>
      </c>
      <c r="AT89" s="153">
        <f t="shared" si="362"/>
        <v>0</v>
      </c>
      <c r="AU89" s="153">
        <f t="shared" si="362"/>
        <v>0</v>
      </c>
      <c r="AV89" s="153">
        <f t="shared" si="362"/>
        <v>0</v>
      </c>
      <c r="AW89" s="153">
        <f t="shared" si="362"/>
        <v>0</v>
      </c>
      <c r="AX89" s="153">
        <f t="shared" si="362"/>
        <v>0</v>
      </c>
      <c r="AY89" s="153">
        <f t="shared" si="362"/>
        <v>0</v>
      </c>
      <c r="AZ89" s="153">
        <f t="shared" si="362"/>
        <v>0</v>
      </c>
      <c r="BA89" s="153">
        <f t="shared" si="362"/>
        <v>0</v>
      </c>
      <c r="BB89" s="153">
        <f t="shared" si="362"/>
        <v>0</v>
      </c>
      <c r="BC89" s="153">
        <f t="shared" si="362"/>
        <v>0</v>
      </c>
      <c r="BD89" s="153">
        <f t="shared" si="362"/>
        <v>0</v>
      </c>
      <c r="BE89" s="153">
        <f t="shared" si="362"/>
        <v>0</v>
      </c>
      <c r="BF89" s="153">
        <f t="shared" si="362"/>
        <v>0</v>
      </c>
      <c r="BG89" s="153">
        <f t="shared" si="362"/>
        <v>0</v>
      </c>
      <c r="BH89" s="153">
        <f t="shared" si="362"/>
        <v>0</v>
      </c>
      <c r="BI89" s="153">
        <f t="shared" si="362"/>
        <v>0</v>
      </c>
      <c r="BJ89" s="153">
        <f t="shared" si="362"/>
        <v>0</v>
      </c>
      <c r="BK89" s="153">
        <f t="shared" si="362"/>
        <v>0</v>
      </c>
      <c r="BL89" s="156"/>
      <c r="BM89" s="157"/>
      <c r="BN89" s="157"/>
      <c r="BO89" s="157"/>
      <c r="BP89" s="157"/>
    </row>
    <row r="90" spans="1:68" ht="15.75" customHeight="1">
      <c r="A90" s="167"/>
      <c r="B90" s="167"/>
      <c r="C90" s="168"/>
      <c r="D90" s="169" t="s">
        <v>328</v>
      </c>
      <c r="E90" s="170">
        <v>59491.34</v>
      </c>
      <c r="F90" s="171"/>
      <c r="G90" s="93"/>
      <c r="H90" s="93"/>
      <c r="I90" s="173"/>
      <c r="J90" s="173"/>
      <c r="K90" s="173"/>
      <c r="L90" s="173"/>
      <c r="M90" s="174"/>
      <c r="N90" s="174"/>
      <c r="O90" s="174"/>
      <c r="P90" s="81"/>
      <c r="Q90" s="81"/>
      <c r="R90" s="81"/>
      <c r="S90" s="174"/>
      <c r="T90" s="174"/>
      <c r="U90" s="174"/>
      <c r="V90" s="175"/>
      <c r="W90" s="175"/>
      <c r="X90" s="175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9"/>
      <c r="BM90" s="180"/>
      <c r="BN90" s="180"/>
      <c r="BO90" s="180"/>
      <c r="BP90" s="180"/>
    </row>
    <row r="91" spans="1:68" ht="15.75" customHeight="1">
      <c r="A91" s="364" t="s">
        <v>610</v>
      </c>
      <c r="B91" s="196"/>
      <c r="C91" s="197" t="s">
        <v>165</v>
      </c>
      <c r="D91" s="198" t="s">
        <v>611</v>
      </c>
      <c r="E91" s="199">
        <v>10000</v>
      </c>
      <c r="F91" s="171"/>
      <c r="G91" s="93">
        <f>I91/E91</f>
        <v>0.36786599999999997</v>
      </c>
      <c r="H91" s="93">
        <f>M91/E91</f>
        <v>0</v>
      </c>
      <c r="I91" s="365">
        <f>2252+1426.66</f>
        <v>3678.66</v>
      </c>
      <c r="J91" s="173"/>
      <c r="K91" s="173"/>
      <c r="L91" s="173"/>
      <c r="M91" s="174">
        <f t="shared" ref="M91:O91" si="363">Y91+AB91+AE91+AH91+AK91+AN91+AQ91+AT91+AW91+AZ91+BC91+BF91</f>
        <v>0</v>
      </c>
      <c r="N91" s="174">
        <f t="shared" si="363"/>
        <v>0</v>
      </c>
      <c r="O91" s="174">
        <f t="shared" si="363"/>
        <v>0</v>
      </c>
      <c r="P91" s="81">
        <f t="shared" ref="P91:R91" si="364">IF(BI91=0,SUM(Y91+AB91+AE91+AH91+AK91+AN91+AQ91+AT91+AW91+AZ91+BC91+BF91),BI91)</f>
        <v>0</v>
      </c>
      <c r="Q91" s="81">
        <f t="shared" si="364"/>
        <v>0</v>
      </c>
      <c r="R91" s="81">
        <f t="shared" si="364"/>
        <v>0</v>
      </c>
      <c r="S91" s="174">
        <f t="shared" ref="S91:T91" si="365">I91-M91</f>
        <v>3678.66</v>
      </c>
      <c r="T91" s="174">
        <f t="shared" si="365"/>
        <v>0</v>
      </c>
      <c r="U91" s="174">
        <f>L91-O91</f>
        <v>0</v>
      </c>
      <c r="V91" s="175">
        <f t="shared" ref="V91:W91" si="366">M91/I91</f>
        <v>0</v>
      </c>
      <c r="W91" s="175" t="e">
        <f t="shared" si="366"/>
        <v>#DIV/0!</v>
      </c>
      <c r="X91" s="175" t="e">
        <f>O91/L91</f>
        <v>#DIV/0!</v>
      </c>
      <c r="Y91" s="171"/>
      <c r="Z91" s="171"/>
      <c r="AA91" s="171"/>
      <c r="AB91" s="171"/>
      <c r="AC91" s="171"/>
      <c r="AD91" s="171"/>
      <c r="AE91" s="171"/>
      <c r="AF91" s="170">
        <v>0</v>
      </c>
      <c r="AG91" s="171"/>
      <c r="AH91" s="171"/>
      <c r="AI91" s="170">
        <v>0</v>
      </c>
      <c r="AJ91" s="171"/>
      <c r="AK91" s="171"/>
      <c r="AL91" s="170">
        <v>0</v>
      </c>
      <c r="AM91" s="171"/>
      <c r="AN91" s="177"/>
      <c r="AO91" s="200">
        <v>0</v>
      </c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9"/>
      <c r="BM91" s="180"/>
      <c r="BN91" s="180"/>
      <c r="BO91" s="180"/>
      <c r="BP91" s="180"/>
    </row>
    <row r="92" spans="1:68" ht="15.75" customHeight="1">
      <c r="A92" s="135"/>
      <c r="B92" s="135"/>
      <c r="C92" s="89" t="s">
        <v>165</v>
      </c>
      <c r="D92" s="121" t="s">
        <v>330</v>
      </c>
      <c r="E92" s="146"/>
      <c r="F92" s="146">
        <v>0</v>
      </c>
      <c r="G92" s="93"/>
      <c r="H92" s="93"/>
      <c r="I92" s="201"/>
      <c r="J92" s="202"/>
      <c r="K92" s="202"/>
      <c r="L92" s="144"/>
      <c r="M92" s="96"/>
      <c r="N92" s="96"/>
      <c r="O92" s="96"/>
      <c r="P92" s="81">
        <f t="shared" ref="P92:Q92" si="367">IF(BI92=0,SUM(Y92+AB92+AE92+AH92+AK92+AN92+AQ92+AT92+AW92+AZ92+BC92+BF92),BI92)</f>
        <v>0</v>
      </c>
      <c r="Q92" s="81">
        <f t="shared" si="367"/>
        <v>0</v>
      </c>
      <c r="R92" s="81"/>
      <c r="S92" s="96"/>
      <c r="T92" s="96"/>
      <c r="U92" s="96"/>
      <c r="V92" s="97"/>
      <c r="W92" s="97"/>
      <c r="X92" s="97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98"/>
      <c r="BM92" s="99"/>
      <c r="BN92" s="99"/>
      <c r="BO92" s="99"/>
      <c r="BP92" s="99"/>
    </row>
    <row r="93" spans="1:68" ht="15.75" customHeight="1">
      <c r="A93" s="88" t="s">
        <v>564</v>
      </c>
      <c r="B93" s="135"/>
      <c r="C93" s="89" t="s">
        <v>240</v>
      </c>
      <c r="D93" s="121" t="s">
        <v>331</v>
      </c>
      <c r="E93" s="146"/>
      <c r="F93" s="194">
        <v>21041.95</v>
      </c>
      <c r="G93" s="93"/>
      <c r="H93" s="93"/>
      <c r="I93" s="201">
        <f>563</f>
        <v>563</v>
      </c>
      <c r="J93" s="202"/>
      <c r="K93" s="202"/>
      <c r="L93" s="203"/>
      <c r="M93" s="96"/>
      <c r="N93" s="96"/>
      <c r="O93" s="96"/>
      <c r="P93" s="81">
        <f t="shared" ref="P93:Q93" si="368">IF(BI93=0,SUM(Y93+AB93+AE93+AH93+AK93+AN93+AQ93+AT93+AW93+AZ93+BC93+BF93),BI93)</f>
        <v>0</v>
      </c>
      <c r="Q93" s="81">
        <f t="shared" si="368"/>
        <v>0</v>
      </c>
      <c r="R93" s="81"/>
      <c r="S93" s="96"/>
      <c r="T93" s="96"/>
      <c r="U93" s="96"/>
      <c r="V93" s="97"/>
      <c r="W93" s="97"/>
      <c r="X93" s="97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98"/>
      <c r="BM93" s="99"/>
      <c r="BN93" s="99"/>
      <c r="BO93" s="99"/>
      <c r="BP93" s="99"/>
    </row>
    <row r="94" spans="1:68" ht="15.75" customHeight="1">
      <c r="A94" s="88"/>
      <c r="B94" s="88"/>
      <c r="C94" s="89" t="s">
        <v>332</v>
      </c>
      <c r="D94" s="90" t="s">
        <v>333</v>
      </c>
      <c r="E94" s="165"/>
      <c r="F94" s="165"/>
      <c r="G94" s="93" t="e">
        <f t="shared" ref="G94:G116" si="369">I94/E94</f>
        <v>#DIV/0!</v>
      </c>
      <c r="H94" s="93" t="e">
        <f t="shared" ref="H94:H116" si="370">M94/E94</f>
        <v>#DIV/0!</v>
      </c>
      <c r="I94" s="95"/>
      <c r="J94" s="95"/>
      <c r="K94" s="95"/>
      <c r="L94" s="95"/>
      <c r="M94" s="96">
        <f t="shared" ref="M94:O94" si="371">Y94+AB94+AE94+AH94+AK94+AN94+AQ94+AT94+AW94+AZ94+BC94+BF94</f>
        <v>0</v>
      </c>
      <c r="N94" s="96">
        <f t="shared" si="371"/>
        <v>0</v>
      </c>
      <c r="O94" s="96">
        <f t="shared" si="371"/>
        <v>0</v>
      </c>
      <c r="P94" s="81">
        <f t="shared" ref="P94:R94" si="372">IF(BI94=0,SUM(Y94+AB94+AE94+AH94+AK94+AN94+AQ94+AT94+AW94+AZ94+BC94+BF94),BI94)</f>
        <v>0</v>
      </c>
      <c r="Q94" s="81">
        <f t="shared" si="372"/>
        <v>0</v>
      </c>
      <c r="R94" s="81">
        <f t="shared" si="372"/>
        <v>0</v>
      </c>
      <c r="S94" s="96">
        <f t="shared" ref="S94:T94" si="373">I94-M94</f>
        <v>0</v>
      </c>
      <c r="T94" s="96">
        <f t="shared" si="373"/>
        <v>0</v>
      </c>
      <c r="U94" s="96">
        <f t="shared" ref="U94:U95" si="374">L94-O94</f>
        <v>0</v>
      </c>
      <c r="V94" s="97" t="e">
        <f t="shared" ref="V94:W94" si="375">M94/I94</f>
        <v>#DIV/0!</v>
      </c>
      <c r="W94" s="97" t="e">
        <f t="shared" si="375"/>
        <v>#DIV/0!</v>
      </c>
      <c r="X94" s="97" t="e">
        <f t="shared" ref="X94:X102" si="376">O94/L94</f>
        <v>#DIV/0!</v>
      </c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8"/>
      <c r="BM94" s="99"/>
      <c r="BN94" s="99"/>
      <c r="BO94" s="99"/>
      <c r="BP94" s="99"/>
    </row>
    <row r="95" spans="1:68" ht="15.75" customHeight="1">
      <c r="A95" s="88"/>
      <c r="B95" s="88"/>
      <c r="C95" s="89" t="s">
        <v>161</v>
      </c>
      <c r="D95" s="90" t="s">
        <v>317</v>
      </c>
      <c r="E95" s="165"/>
      <c r="F95" s="165"/>
      <c r="G95" s="93" t="e">
        <f t="shared" si="369"/>
        <v>#DIV/0!</v>
      </c>
      <c r="H95" s="93" t="e">
        <f t="shared" si="370"/>
        <v>#DIV/0!</v>
      </c>
      <c r="I95" s="95"/>
      <c r="J95" s="95"/>
      <c r="K95" s="95"/>
      <c r="L95" s="95"/>
      <c r="M95" s="96">
        <f t="shared" ref="M95:O95" si="377">Y95+AB95+AE95+AH95+AK95+AN95+AQ95+AT95+AW95+AZ95+BC95+BF95</f>
        <v>0</v>
      </c>
      <c r="N95" s="96">
        <f t="shared" si="377"/>
        <v>0</v>
      </c>
      <c r="O95" s="96">
        <f t="shared" si="377"/>
        <v>0</v>
      </c>
      <c r="P95" s="81">
        <f t="shared" ref="P95:R95" si="378">IF(BI95=0,SUM(Y95+AB95+AE95+AH95+AK95+AN95+AQ95+AT95+AW95+AZ95+BC95+BF95),BI95)</f>
        <v>0</v>
      </c>
      <c r="Q95" s="81">
        <f t="shared" si="378"/>
        <v>0</v>
      </c>
      <c r="R95" s="81">
        <f t="shared" si="378"/>
        <v>0</v>
      </c>
      <c r="S95" s="96">
        <f t="shared" ref="S95:T95" si="379">I95-M95</f>
        <v>0</v>
      </c>
      <c r="T95" s="96">
        <f t="shared" si="379"/>
        <v>0</v>
      </c>
      <c r="U95" s="96">
        <f t="shared" si="374"/>
        <v>0</v>
      </c>
      <c r="V95" s="97" t="e">
        <f t="shared" ref="V95:W95" si="380">M95/I95</f>
        <v>#DIV/0!</v>
      </c>
      <c r="W95" s="97" t="e">
        <f t="shared" si="380"/>
        <v>#DIV/0!</v>
      </c>
      <c r="X95" s="97" t="e">
        <f t="shared" si="376"/>
        <v>#DIV/0!</v>
      </c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8"/>
      <c r="BM95" s="99"/>
      <c r="BN95" s="99"/>
      <c r="BO95" s="99"/>
      <c r="BP95" s="99"/>
    </row>
    <row r="96" spans="1:68" ht="15.75" customHeight="1">
      <c r="A96" s="85"/>
      <c r="B96" s="85"/>
      <c r="C96" s="85" t="s">
        <v>334</v>
      </c>
      <c r="D96" s="85"/>
      <c r="E96" s="86">
        <f t="shared" ref="E96:F96" si="381">E97+E114+E119+E145+E150+E154</f>
        <v>273274.02</v>
      </c>
      <c r="F96" s="86">
        <f t="shared" si="381"/>
        <v>1183964.47</v>
      </c>
      <c r="G96" s="106">
        <f t="shared" si="369"/>
        <v>3.4770959932451682E-2</v>
      </c>
      <c r="H96" s="106">
        <f t="shared" si="370"/>
        <v>0</v>
      </c>
      <c r="I96" s="86">
        <f t="shared" ref="I96:O96" si="382">I97+I114+I119+I145+I150+I154</f>
        <v>9502</v>
      </c>
      <c r="J96" s="86">
        <f t="shared" si="382"/>
        <v>751131.49</v>
      </c>
      <c r="K96" s="86">
        <f t="shared" si="382"/>
        <v>0</v>
      </c>
      <c r="L96" s="86">
        <f t="shared" si="382"/>
        <v>0</v>
      </c>
      <c r="M96" s="86">
        <f t="shared" si="382"/>
        <v>0</v>
      </c>
      <c r="N96" s="86">
        <f t="shared" si="382"/>
        <v>344396.7</v>
      </c>
      <c r="O96" s="86">
        <f t="shared" si="382"/>
        <v>0</v>
      </c>
      <c r="P96" s="86">
        <f t="shared" ref="P96:R96" si="383">IF(BI96=0,SUM(Y96+AB96+AE96+AH96+AK96+AN96+AQ96+AT96+AW96+AZ96+BC96+BF96),BI96)</f>
        <v>0</v>
      </c>
      <c r="Q96" s="86">
        <f t="shared" si="383"/>
        <v>344396.7</v>
      </c>
      <c r="R96" s="86">
        <f t="shared" si="383"/>
        <v>0</v>
      </c>
      <c r="S96" s="86">
        <f t="shared" ref="S96:U96" si="384">S97+S114+S119+S145+S150+S154</f>
        <v>9502</v>
      </c>
      <c r="T96" s="86">
        <f t="shared" si="384"/>
        <v>406734.79000000004</v>
      </c>
      <c r="U96" s="86">
        <f t="shared" si="384"/>
        <v>0</v>
      </c>
      <c r="V96" s="87">
        <f t="shared" ref="V96:W96" si="385">M96/I96</f>
        <v>0</v>
      </c>
      <c r="W96" s="87">
        <f t="shared" si="385"/>
        <v>0.45850387659822384</v>
      </c>
      <c r="X96" s="87" t="e">
        <f t="shared" si="376"/>
        <v>#DIV/0!</v>
      </c>
      <c r="Y96" s="86">
        <f t="shared" ref="Y96:BK96" si="386">Y97+Y114+Y119+Y145+Y150+Y154</f>
        <v>0</v>
      </c>
      <c r="Z96" s="86">
        <f t="shared" si="386"/>
        <v>53060</v>
      </c>
      <c r="AA96" s="86">
        <f t="shared" si="386"/>
        <v>0</v>
      </c>
      <c r="AB96" s="86">
        <f t="shared" si="386"/>
        <v>0</v>
      </c>
      <c r="AC96" s="86">
        <f t="shared" si="386"/>
        <v>61206.74</v>
      </c>
      <c r="AD96" s="86">
        <f t="shared" si="386"/>
        <v>0</v>
      </c>
      <c r="AE96" s="86">
        <f t="shared" si="386"/>
        <v>0</v>
      </c>
      <c r="AF96" s="86">
        <f t="shared" si="386"/>
        <v>63661.509999999995</v>
      </c>
      <c r="AG96" s="86">
        <f t="shared" si="386"/>
        <v>0</v>
      </c>
      <c r="AH96" s="86">
        <f t="shared" si="386"/>
        <v>0</v>
      </c>
      <c r="AI96" s="86">
        <f t="shared" si="386"/>
        <v>166468.45000000001</v>
      </c>
      <c r="AJ96" s="86">
        <f t="shared" si="386"/>
        <v>0</v>
      </c>
      <c r="AK96" s="86">
        <f t="shared" si="386"/>
        <v>0</v>
      </c>
      <c r="AL96" s="86">
        <f t="shared" si="386"/>
        <v>0</v>
      </c>
      <c r="AM96" s="86">
        <f t="shared" si="386"/>
        <v>0</v>
      </c>
      <c r="AN96" s="86">
        <f t="shared" si="386"/>
        <v>0</v>
      </c>
      <c r="AO96" s="86">
        <f t="shared" si="386"/>
        <v>0</v>
      </c>
      <c r="AP96" s="86">
        <f t="shared" si="386"/>
        <v>0</v>
      </c>
      <c r="AQ96" s="86">
        <f t="shared" si="386"/>
        <v>0</v>
      </c>
      <c r="AR96" s="86">
        <f t="shared" si="386"/>
        <v>0</v>
      </c>
      <c r="AS96" s="86">
        <f t="shared" si="386"/>
        <v>0</v>
      </c>
      <c r="AT96" s="86">
        <f t="shared" si="386"/>
        <v>0</v>
      </c>
      <c r="AU96" s="86">
        <f t="shared" si="386"/>
        <v>0</v>
      </c>
      <c r="AV96" s="86">
        <f t="shared" si="386"/>
        <v>0</v>
      </c>
      <c r="AW96" s="86">
        <f t="shared" si="386"/>
        <v>0</v>
      </c>
      <c r="AX96" s="86">
        <f t="shared" si="386"/>
        <v>0</v>
      </c>
      <c r="AY96" s="86">
        <f t="shared" si="386"/>
        <v>0</v>
      </c>
      <c r="AZ96" s="86">
        <f t="shared" si="386"/>
        <v>0</v>
      </c>
      <c r="BA96" s="86">
        <f t="shared" si="386"/>
        <v>0</v>
      </c>
      <c r="BB96" s="86">
        <f t="shared" si="386"/>
        <v>0</v>
      </c>
      <c r="BC96" s="86">
        <f t="shared" si="386"/>
        <v>0</v>
      </c>
      <c r="BD96" s="86">
        <f t="shared" si="386"/>
        <v>0</v>
      </c>
      <c r="BE96" s="86">
        <f t="shared" si="386"/>
        <v>0</v>
      </c>
      <c r="BF96" s="86">
        <f t="shared" si="386"/>
        <v>0</v>
      </c>
      <c r="BG96" s="86">
        <f t="shared" si="386"/>
        <v>0</v>
      </c>
      <c r="BH96" s="86">
        <f t="shared" si="386"/>
        <v>0</v>
      </c>
      <c r="BI96" s="86">
        <f t="shared" si="386"/>
        <v>0</v>
      </c>
      <c r="BJ96" s="86">
        <f t="shared" si="386"/>
        <v>0</v>
      </c>
      <c r="BK96" s="86">
        <f t="shared" si="386"/>
        <v>0</v>
      </c>
      <c r="BL96" s="148"/>
      <c r="BM96" s="149"/>
      <c r="BN96" s="149"/>
      <c r="BO96" s="149"/>
      <c r="BP96" s="149"/>
    </row>
    <row r="97" spans="1:68" ht="15.75" customHeight="1">
      <c r="A97" s="150"/>
      <c r="B97" s="150"/>
      <c r="C97" s="151"/>
      <c r="D97" s="152" t="s">
        <v>302</v>
      </c>
      <c r="E97" s="153">
        <f t="shared" ref="E97:F97" si="387">SUM(E98:E113)</f>
        <v>97800</v>
      </c>
      <c r="F97" s="153">
        <f t="shared" si="387"/>
        <v>10000</v>
      </c>
      <c r="G97" s="191">
        <f t="shared" si="369"/>
        <v>9.7157464212678943E-2</v>
      </c>
      <c r="H97" s="191">
        <f t="shared" si="370"/>
        <v>0</v>
      </c>
      <c r="I97" s="153">
        <f t="shared" ref="I97:O97" si="388">SUM(I98:I113)</f>
        <v>9502</v>
      </c>
      <c r="J97" s="153">
        <f t="shared" si="388"/>
        <v>75763.899999999994</v>
      </c>
      <c r="K97" s="153">
        <f t="shared" si="388"/>
        <v>0</v>
      </c>
      <c r="L97" s="153">
        <f t="shared" si="388"/>
        <v>0</v>
      </c>
      <c r="M97" s="153">
        <f t="shared" si="388"/>
        <v>0</v>
      </c>
      <c r="N97" s="153">
        <f t="shared" si="388"/>
        <v>52560</v>
      </c>
      <c r="O97" s="153">
        <f t="shared" si="388"/>
        <v>0</v>
      </c>
      <c r="P97" s="80">
        <f t="shared" ref="P97:R97" si="389">IF(BI97=0,SUM(Y97+AB97+AE97+AH97+AK97+AN97+AQ97+AT97+AW97+AZ97+BC97+BF97),BI97)</f>
        <v>0</v>
      </c>
      <c r="Q97" s="80">
        <f t="shared" si="389"/>
        <v>52560</v>
      </c>
      <c r="R97" s="80">
        <f t="shared" si="389"/>
        <v>0</v>
      </c>
      <c r="S97" s="153">
        <f t="shared" ref="S97:U97" si="390">SUM(S98:S113)</f>
        <v>9502</v>
      </c>
      <c r="T97" s="153">
        <f t="shared" si="390"/>
        <v>23203.9</v>
      </c>
      <c r="U97" s="153">
        <f t="shared" si="390"/>
        <v>0</v>
      </c>
      <c r="V97" s="192">
        <f t="shared" ref="V97:W97" si="391">M97/I97</f>
        <v>0</v>
      </c>
      <c r="W97" s="192">
        <f t="shared" si="391"/>
        <v>0.69373408707841078</v>
      </c>
      <c r="X97" s="192" t="e">
        <f t="shared" si="376"/>
        <v>#DIV/0!</v>
      </c>
      <c r="Y97" s="153">
        <f t="shared" ref="Y97:BK97" si="392">SUM(Y98:Y113)</f>
        <v>0</v>
      </c>
      <c r="Z97" s="153">
        <f t="shared" si="392"/>
        <v>52560</v>
      </c>
      <c r="AA97" s="153">
        <f t="shared" si="392"/>
        <v>0</v>
      </c>
      <c r="AB97" s="153">
        <f t="shared" si="392"/>
        <v>0</v>
      </c>
      <c r="AC97" s="153">
        <f t="shared" si="392"/>
        <v>0</v>
      </c>
      <c r="AD97" s="153">
        <f t="shared" si="392"/>
        <v>0</v>
      </c>
      <c r="AE97" s="153">
        <f t="shared" si="392"/>
        <v>0</v>
      </c>
      <c r="AF97" s="153">
        <f t="shared" si="392"/>
        <v>0</v>
      </c>
      <c r="AG97" s="153">
        <f t="shared" si="392"/>
        <v>0</v>
      </c>
      <c r="AH97" s="153">
        <f t="shared" si="392"/>
        <v>0</v>
      </c>
      <c r="AI97" s="153">
        <f t="shared" si="392"/>
        <v>0</v>
      </c>
      <c r="AJ97" s="153">
        <f t="shared" si="392"/>
        <v>0</v>
      </c>
      <c r="AK97" s="153">
        <f t="shared" si="392"/>
        <v>0</v>
      </c>
      <c r="AL97" s="153">
        <f t="shared" si="392"/>
        <v>0</v>
      </c>
      <c r="AM97" s="153">
        <f t="shared" si="392"/>
        <v>0</v>
      </c>
      <c r="AN97" s="153">
        <f t="shared" si="392"/>
        <v>0</v>
      </c>
      <c r="AO97" s="153">
        <f t="shared" si="392"/>
        <v>0</v>
      </c>
      <c r="AP97" s="153">
        <f t="shared" si="392"/>
        <v>0</v>
      </c>
      <c r="AQ97" s="153">
        <f t="shared" si="392"/>
        <v>0</v>
      </c>
      <c r="AR97" s="153">
        <f t="shared" si="392"/>
        <v>0</v>
      </c>
      <c r="AS97" s="153">
        <f t="shared" si="392"/>
        <v>0</v>
      </c>
      <c r="AT97" s="153">
        <f t="shared" si="392"/>
        <v>0</v>
      </c>
      <c r="AU97" s="153">
        <f t="shared" si="392"/>
        <v>0</v>
      </c>
      <c r="AV97" s="153">
        <f t="shared" si="392"/>
        <v>0</v>
      </c>
      <c r="AW97" s="153">
        <f t="shared" si="392"/>
        <v>0</v>
      </c>
      <c r="AX97" s="153">
        <f t="shared" si="392"/>
        <v>0</v>
      </c>
      <c r="AY97" s="153">
        <f t="shared" si="392"/>
        <v>0</v>
      </c>
      <c r="AZ97" s="153">
        <f t="shared" si="392"/>
        <v>0</v>
      </c>
      <c r="BA97" s="153">
        <f t="shared" si="392"/>
        <v>0</v>
      </c>
      <c r="BB97" s="153">
        <f t="shared" si="392"/>
        <v>0</v>
      </c>
      <c r="BC97" s="153">
        <f t="shared" si="392"/>
        <v>0</v>
      </c>
      <c r="BD97" s="153">
        <f t="shared" si="392"/>
        <v>0</v>
      </c>
      <c r="BE97" s="153">
        <f t="shared" si="392"/>
        <v>0</v>
      </c>
      <c r="BF97" s="153">
        <f t="shared" si="392"/>
        <v>0</v>
      </c>
      <c r="BG97" s="153">
        <f t="shared" si="392"/>
        <v>0</v>
      </c>
      <c r="BH97" s="153">
        <f t="shared" si="392"/>
        <v>0</v>
      </c>
      <c r="BI97" s="153">
        <f t="shared" si="392"/>
        <v>0</v>
      </c>
      <c r="BJ97" s="153">
        <f t="shared" si="392"/>
        <v>0</v>
      </c>
      <c r="BK97" s="153">
        <f t="shared" si="392"/>
        <v>0</v>
      </c>
      <c r="BL97" s="156"/>
      <c r="BM97" s="157"/>
      <c r="BN97" s="157"/>
      <c r="BO97" s="157"/>
      <c r="BP97" s="157"/>
    </row>
    <row r="98" spans="1:68" ht="15.75" customHeight="1">
      <c r="A98" s="88" t="s">
        <v>516</v>
      </c>
      <c r="B98" s="204"/>
      <c r="C98" s="89" t="s">
        <v>200</v>
      </c>
      <c r="D98" s="90" t="s">
        <v>201</v>
      </c>
      <c r="E98" s="165">
        <v>4500</v>
      </c>
      <c r="F98" s="165"/>
      <c r="G98" s="93">
        <f t="shared" si="369"/>
        <v>1</v>
      </c>
      <c r="H98" s="93">
        <f t="shared" si="370"/>
        <v>0</v>
      </c>
      <c r="I98" s="95">
        <v>4500</v>
      </c>
      <c r="J98" s="95"/>
      <c r="K98" s="95"/>
      <c r="L98" s="95"/>
      <c r="M98" s="96">
        <f t="shared" ref="M98:O98" si="393">Y98+AB98+AE98+AH98+AK98+AN98+AQ98+AT98+AW98+AZ98+BC98+BF98</f>
        <v>0</v>
      </c>
      <c r="N98" s="96">
        <f t="shared" si="393"/>
        <v>0</v>
      </c>
      <c r="O98" s="96">
        <f t="shared" si="393"/>
        <v>0</v>
      </c>
      <c r="P98" s="96">
        <f t="shared" ref="P98:R98" si="394">IF(BI98=0,SUM(Y98+AB98+AE98+AH98+AK98+AN98+AQ98+AT98+AW98+AZ98+BC98+BF98),BI98)</f>
        <v>0</v>
      </c>
      <c r="Q98" s="96">
        <f t="shared" si="394"/>
        <v>0</v>
      </c>
      <c r="R98" s="96">
        <f t="shared" si="394"/>
        <v>0</v>
      </c>
      <c r="S98" s="96">
        <f t="shared" ref="S98:T98" si="395">I98-M98</f>
        <v>4500</v>
      </c>
      <c r="T98" s="96">
        <f t="shared" si="395"/>
        <v>0</v>
      </c>
      <c r="U98" s="96">
        <f t="shared" ref="U98:U113" si="396">L98-O98</f>
        <v>0</v>
      </c>
      <c r="V98" s="97">
        <f t="shared" ref="V98:W98" si="397">M98/I98</f>
        <v>0</v>
      </c>
      <c r="W98" s="97" t="e">
        <f t="shared" si="397"/>
        <v>#DIV/0!</v>
      </c>
      <c r="X98" s="97" t="e">
        <f t="shared" si="376"/>
        <v>#DIV/0!</v>
      </c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8"/>
      <c r="BM98" s="99"/>
      <c r="BN98" s="99"/>
      <c r="BO98" s="99"/>
      <c r="BP98" s="99"/>
    </row>
    <row r="99" spans="1:68" ht="15.75" customHeight="1">
      <c r="A99" s="88" t="s">
        <v>517</v>
      </c>
      <c r="B99" s="204"/>
      <c r="C99" s="89" t="s">
        <v>335</v>
      </c>
      <c r="D99" s="90" t="s">
        <v>336</v>
      </c>
      <c r="E99" s="165">
        <v>2500</v>
      </c>
      <c r="F99" s="165"/>
      <c r="G99" s="93">
        <f t="shared" si="369"/>
        <v>1</v>
      </c>
      <c r="H99" s="93">
        <f t="shared" si="370"/>
        <v>0</v>
      </c>
      <c r="I99" s="95">
        <v>2500</v>
      </c>
      <c r="J99" s="95"/>
      <c r="K99" s="95"/>
      <c r="L99" s="95"/>
      <c r="M99" s="96">
        <f t="shared" ref="M99:O99" si="398">Y99+AB99+AE99+AH99+AK99+AN99+AQ99+AT99+AW99+AZ99+BC99+BF99</f>
        <v>0</v>
      </c>
      <c r="N99" s="96">
        <f t="shared" si="398"/>
        <v>0</v>
      </c>
      <c r="O99" s="96">
        <f t="shared" si="398"/>
        <v>0</v>
      </c>
      <c r="P99" s="96">
        <f t="shared" ref="P99:R99" si="399">IF(BI99=0,SUM(Y99+AB99+AE99+AH99+AK99+AN99+AQ99+AT99+AW99+AZ99+BC99+BF99),BI99)</f>
        <v>0</v>
      </c>
      <c r="Q99" s="96">
        <f t="shared" si="399"/>
        <v>0</v>
      </c>
      <c r="R99" s="96">
        <f t="shared" si="399"/>
        <v>0</v>
      </c>
      <c r="S99" s="96">
        <f t="shared" ref="S99:T99" si="400">I99-M99</f>
        <v>2500</v>
      </c>
      <c r="T99" s="96">
        <f t="shared" si="400"/>
        <v>0</v>
      </c>
      <c r="U99" s="96">
        <f t="shared" si="396"/>
        <v>0</v>
      </c>
      <c r="V99" s="97">
        <f t="shared" ref="V99:W99" si="401">M99/I99</f>
        <v>0</v>
      </c>
      <c r="W99" s="97" t="e">
        <f t="shared" si="401"/>
        <v>#DIV/0!</v>
      </c>
      <c r="X99" s="97" t="e">
        <f t="shared" si="376"/>
        <v>#DIV/0!</v>
      </c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8"/>
      <c r="BM99" s="99"/>
      <c r="BN99" s="99"/>
      <c r="BO99" s="99"/>
      <c r="BP99" s="99"/>
    </row>
    <row r="100" spans="1:68" ht="15.75" customHeight="1">
      <c r="A100" s="88"/>
      <c r="B100" s="205"/>
      <c r="C100" s="89" t="s">
        <v>213</v>
      </c>
      <c r="D100" s="90" t="s">
        <v>74</v>
      </c>
      <c r="E100" s="165"/>
      <c r="F100" s="165"/>
      <c r="G100" s="93" t="e">
        <f t="shared" si="369"/>
        <v>#DIV/0!</v>
      </c>
      <c r="H100" s="93" t="e">
        <f t="shared" si="370"/>
        <v>#DIV/0!</v>
      </c>
      <c r="I100" s="95"/>
      <c r="J100" s="95"/>
      <c r="K100" s="95"/>
      <c r="L100" s="95"/>
      <c r="M100" s="96">
        <f t="shared" ref="M100:O100" si="402">Y100+AB100+AE100+AH100+AK100+AN100+AQ100+AT100+AW100+AZ100+BC100+BF100</f>
        <v>0</v>
      </c>
      <c r="N100" s="96">
        <f t="shared" si="402"/>
        <v>0</v>
      </c>
      <c r="O100" s="96">
        <f t="shared" si="402"/>
        <v>0</v>
      </c>
      <c r="P100" s="96">
        <f t="shared" ref="P100:R100" si="403">IF(BI100=0,SUM(Y100+AB100+AE100+AH100+AK100+AN100+AQ100+AT100+AW100+AZ100+BC100+BF100),BI100)</f>
        <v>0</v>
      </c>
      <c r="Q100" s="96">
        <f t="shared" si="403"/>
        <v>0</v>
      </c>
      <c r="R100" s="96">
        <f t="shared" si="403"/>
        <v>0</v>
      </c>
      <c r="S100" s="96">
        <f t="shared" ref="S100:T100" si="404">I100-M100</f>
        <v>0</v>
      </c>
      <c r="T100" s="96">
        <f t="shared" si="404"/>
        <v>0</v>
      </c>
      <c r="U100" s="96">
        <f t="shared" si="396"/>
        <v>0</v>
      </c>
      <c r="V100" s="97" t="e">
        <f t="shared" ref="V100:W100" si="405">M100/I100</f>
        <v>#DIV/0!</v>
      </c>
      <c r="W100" s="97" t="e">
        <f t="shared" si="405"/>
        <v>#DIV/0!</v>
      </c>
      <c r="X100" s="97" t="e">
        <f t="shared" si="376"/>
        <v>#DIV/0!</v>
      </c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8"/>
      <c r="BM100" s="99"/>
      <c r="BN100" s="99"/>
      <c r="BO100" s="99"/>
      <c r="BP100" s="99"/>
    </row>
    <row r="101" spans="1:68" ht="15.75" customHeight="1">
      <c r="A101" s="88"/>
      <c r="B101" s="205"/>
      <c r="C101" s="89"/>
      <c r="D101" s="206" t="s">
        <v>612</v>
      </c>
      <c r="E101" s="207"/>
      <c r="F101" s="207"/>
      <c r="G101" s="93" t="e">
        <f t="shared" si="369"/>
        <v>#DIV/0!</v>
      </c>
      <c r="H101" s="93" t="e">
        <f t="shared" si="370"/>
        <v>#DIV/0!</v>
      </c>
      <c r="I101" s="201"/>
      <c r="J101" s="203"/>
      <c r="K101" s="203"/>
      <c r="L101" s="201"/>
      <c r="M101" s="96">
        <f t="shared" ref="M101:O101" si="406">Y101+AB101+AE101+AH101+AK101+AN101+AQ101+AT101+AW101+AZ101+BC101+BF101</f>
        <v>0</v>
      </c>
      <c r="N101" s="96">
        <f t="shared" si="406"/>
        <v>0</v>
      </c>
      <c r="O101" s="96">
        <f t="shared" si="406"/>
        <v>0</v>
      </c>
      <c r="P101" s="96">
        <f t="shared" ref="P101:R101" si="407">IF(BI101=0,SUM(Y101+AB101+AE101+AH101+AK101+AN101+AQ101+AT101+AW101+AZ101+BC101+BF101),BI101)</f>
        <v>0</v>
      </c>
      <c r="Q101" s="96">
        <f t="shared" si="407"/>
        <v>0</v>
      </c>
      <c r="R101" s="96">
        <f t="shared" si="407"/>
        <v>0</v>
      </c>
      <c r="S101" s="96">
        <f t="shared" ref="S101:T101" si="408">I101-M101</f>
        <v>0</v>
      </c>
      <c r="T101" s="96">
        <f t="shared" si="408"/>
        <v>0</v>
      </c>
      <c r="U101" s="96">
        <f t="shared" si="396"/>
        <v>0</v>
      </c>
      <c r="V101" s="97" t="e">
        <f t="shared" ref="V101:W101" si="409">M101/I101</f>
        <v>#DIV/0!</v>
      </c>
      <c r="W101" s="97" t="e">
        <f t="shared" si="409"/>
        <v>#DIV/0!</v>
      </c>
      <c r="X101" s="97" t="e">
        <f t="shared" si="376"/>
        <v>#DIV/0!</v>
      </c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8"/>
      <c r="BG101" s="203"/>
      <c r="BH101" s="203"/>
      <c r="BI101" s="208"/>
      <c r="BJ101" s="203"/>
      <c r="BK101" s="203"/>
      <c r="BL101" s="98"/>
      <c r="BM101" s="99"/>
      <c r="BN101" s="99"/>
      <c r="BO101" s="99"/>
      <c r="BP101" s="99"/>
    </row>
    <row r="102" spans="1:68" ht="15.75" customHeight="1">
      <c r="A102" s="88"/>
      <c r="B102" s="205"/>
      <c r="C102" s="89" t="s">
        <v>240</v>
      </c>
      <c r="D102" s="209" t="s">
        <v>613</v>
      </c>
      <c r="E102" s="165"/>
      <c r="F102" s="146"/>
      <c r="G102" s="93" t="e">
        <f t="shared" si="369"/>
        <v>#DIV/0!</v>
      </c>
      <c r="H102" s="93" t="e">
        <f t="shared" si="370"/>
        <v>#DIV/0!</v>
      </c>
      <c r="I102" s="95"/>
      <c r="J102" s="95"/>
      <c r="K102" s="95"/>
      <c r="L102" s="95"/>
      <c r="M102" s="96">
        <f t="shared" ref="M102:O102" si="410">Y102+AB102+AE102+AH102+AK102+AN102+AQ102+AT102+AW102+AZ102+BC102+BF102</f>
        <v>0</v>
      </c>
      <c r="N102" s="96">
        <f t="shared" si="410"/>
        <v>0</v>
      </c>
      <c r="O102" s="96">
        <f t="shared" si="410"/>
        <v>0</v>
      </c>
      <c r="P102" s="96">
        <f t="shared" ref="P102:R102" si="411">IF(BI102=0,SUM(Y102+AB102+AE102+AH102+AK102+AN102+AQ102+AT102+AW102+AZ102+BC102+BF102),BI102)</f>
        <v>0</v>
      </c>
      <c r="Q102" s="96">
        <f t="shared" si="411"/>
        <v>0</v>
      </c>
      <c r="R102" s="96">
        <f t="shared" si="411"/>
        <v>0</v>
      </c>
      <c r="S102" s="96">
        <f t="shared" ref="S102:T102" si="412">I102-M102</f>
        <v>0</v>
      </c>
      <c r="T102" s="96">
        <f t="shared" si="412"/>
        <v>0</v>
      </c>
      <c r="U102" s="96">
        <f t="shared" si="396"/>
        <v>0</v>
      </c>
      <c r="V102" s="97" t="e">
        <f t="shared" ref="V102:W102" si="413">M102/I102</f>
        <v>#DIV/0!</v>
      </c>
      <c r="W102" s="97" t="e">
        <f t="shared" si="413"/>
        <v>#DIV/0!</v>
      </c>
      <c r="X102" s="97" t="e">
        <f t="shared" si="376"/>
        <v>#DIV/0!</v>
      </c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8"/>
      <c r="BM102" s="99"/>
      <c r="BN102" s="99"/>
      <c r="BO102" s="99"/>
      <c r="BP102" s="99"/>
    </row>
    <row r="103" spans="1:68" ht="15.75" customHeight="1">
      <c r="A103" s="88"/>
      <c r="B103" s="205"/>
      <c r="C103" s="89" t="s">
        <v>161</v>
      </c>
      <c r="D103" s="90" t="s">
        <v>339</v>
      </c>
      <c r="E103" s="165">
        <v>800</v>
      </c>
      <c r="F103" s="165"/>
      <c r="G103" s="93">
        <f t="shared" si="369"/>
        <v>0</v>
      </c>
      <c r="H103" s="93">
        <f t="shared" si="370"/>
        <v>0</v>
      </c>
      <c r="I103" s="95"/>
      <c r="J103" s="95"/>
      <c r="K103" s="95"/>
      <c r="L103" s="95"/>
      <c r="M103" s="96">
        <f t="shared" ref="M103:O103" si="414">Y103+AB103+AE103+AH103+AK103+AN103+AQ103+AT103+AW103+AZ103+BC103+BF103</f>
        <v>0</v>
      </c>
      <c r="N103" s="96">
        <f t="shared" si="414"/>
        <v>0</v>
      </c>
      <c r="O103" s="96">
        <f t="shared" si="414"/>
        <v>0</v>
      </c>
      <c r="P103" s="96">
        <f t="shared" ref="P103:R103" si="415">IF(BI103=0,SUM(Y103+AB103+AE103+AH103+AK103+AN103+AQ103+AT103+AW103+AZ103+BC103+BF103),BI103)</f>
        <v>0</v>
      </c>
      <c r="Q103" s="96">
        <f t="shared" si="415"/>
        <v>0</v>
      </c>
      <c r="R103" s="96">
        <f t="shared" si="415"/>
        <v>0</v>
      </c>
      <c r="S103" s="96">
        <f t="shared" ref="S103:T103" si="416">I103-M103</f>
        <v>0</v>
      </c>
      <c r="T103" s="96">
        <f t="shared" si="416"/>
        <v>0</v>
      </c>
      <c r="U103" s="96">
        <f t="shared" si="396"/>
        <v>0</v>
      </c>
      <c r="V103" s="97" t="e">
        <f t="shared" ref="V103:W103" si="417">M103/I103</f>
        <v>#DIV/0!</v>
      </c>
      <c r="W103" s="97" t="e">
        <f t="shared" si="417"/>
        <v>#DIV/0!</v>
      </c>
      <c r="X103" s="97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102">
        <v>0</v>
      </c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8"/>
      <c r="BM103" s="99"/>
      <c r="BN103" s="99"/>
      <c r="BO103" s="99"/>
      <c r="BP103" s="99"/>
    </row>
    <row r="104" spans="1:68" ht="15.75" customHeight="1">
      <c r="A104" s="88"/>
      <c r="B104" s="205"/>
      <c r="C104" s="89" t="s">
        <v>340</v>
      </c>
      <c r="D104" s="90" t="s">
        <v>341</v>
      </c>
      <c r="E104" s="165"/>
      <c r="F104" s="165"/>
      <c r="G104" s="93" t="e">
        <f t="shared" si="369"/>
        <v>#DIV/0!</v>
      </c>
      <c r="H104" s="93" t="e">
        <f t="shared" si="370"/>
        <v>#DIV/0!</v>
      </c>
      <c r="I104" s="95"/>
      <c r="J104" s="95"/>
      <c r="K104" s="95"/>
      <c r="L104" s="95"/>
      <c r="M104" s="96">
        <f t="shared" ref="M104:O104" si="418">Y104+AB104+AE104+AH104+AK104+AN104+AQ104+AT104+AW104+AZ104+BC104+BF104</f>
        <v>0</v>
      </c>
      <c r="N104" s="96">
        <f t="shared" si="418"/>
        <v>0</v>
      </c>
      <c r="O104" s="96">
        <f t="shared" si="418"/>
        <v>0</v>
      </c>
      <c r="P104" s="96">
        <f t="shared" ref="P104:R104" si="419">IF(BI104=0,SUM(Y104+AB104+AE104+AH104+AK104+AN104+AQ104+AT104+AW104+AZ104+BC104+BF104),BI104)</f>
        <v>0</v>
      </c>
      <c r="Q104" s="96">
        <f t="shared" si="419"/>
        <v>0</v>
      </c>
      <c r="R104" s="96">
        <f t="shared" si="419"/>
        <v>0</v>
      </c>
      <c r="S104" s="96">
        <f t="shared" ref="S104:T104" si="420">I104-M104</f>
        <v>0</v>
      </c>
      <c r="T104" s="96">
        <f t="shared" si="420"/>
        <v>0</v>
      </c>
      <c r="U104" s="96">
        <f t="shared" si="396"/>
        <v>0</v>
      </c>
      <c r="V104" s="97" t="e">
        <f t="shared" ref="V104:W104" si="421">M104/I104</f>
        <v>#DIV/0!</v>
      </c>
      <c r="W104" s="97" t="e">
        <f t="shared" si="421"/>
        <v>#DIV/0!</v>
      </c>
      <c r="X104" s="97" t="e">
        <f t="shared" ref="X104:X116" si="422">O104/L104</f>
        <v>#DIV/0!</v>
      </c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8"/>
      <c r="BM104" s="99"/>
      <c r="BN104" s="99"/>
      <c r="BO104" s="99"/>
      <c r="BP104" s="99"/>
    </row>
    <row r="105" spans="1:68" ht="15.75" customHeight="1">
      <c r="A105" s="88"/>
      <c r="B105" s="205"/>
      <c r="C105" s="100" t="s">
        <v>268</v>
      </c>
      <c r="D105" s="90" t="s">
        <v>140</v>
      </c>
      <c r="E105" s="91">
        <v>15000</v>
      </c>
      <c r="F105" s="165"/>
      <c r="G105" s="93">
        <f t="shared" si="369"/>
        <v>0</v>
      </c>
      <c r="H105" s="93">
        <f t="shared" si="370"/>
        <v>0</v>
      </c>
      <c r="I105" s="95"/>
      <c r="J105" s="95"/>
      <c r="K105" s="95"/>
      <c r="L105" s="95"/>
      <c r="M105" s="96">
        <f t="shared" ref="M105:O105" si="423">Y105+AB105+AE105+AH105+AK105+AN105+AQ105+AT105+AW105+AZ105+BC105+BF105</f>
        <v>0</v>
      </c>
      <c r="N105" s="96">
        <f t="shared" si="423"/>
        <v>0</v>
      </c>
      <c r="O105" s="96">
        <f t="shared" si="423"/>
        <v>0</v>
      </c>
      <c r="P105" s="96">
        <f t="shared" ref="P105:R105" si="424">IF(BI105=0,SUM(Y105+AB105+AE105+AH105+AK105+AN105+AQ105+AT105+AW105+AZ105+BC105+BF105),BI105)</f>
        <v>0</v>
      </c>
      <c r="Q105" s="96">
        <f t="shared" si="424"/>
        <v>0</v>
      </c>
      <c r="R105" s="96">
        <f t="shared" si="424"/>
        <v>0</v>
      </c>
      <c r="S105" s="96">
        <f t="shared" ref="S105:T105" si="425">I105-M105</f>
        <v>0</v>
      </c>
      <c r="T105" s="96">
        <f t="shared" si="425"/>
        <v>0</v>
      </c>
      <c r="U105" s="96">
        <f t="shared" si="396"/>
        <v>0</v>
      </c>
      <c r="V105" s="97" t="e">
        <f t="shared" ref="V105:W105" si="426">M105/I105</f>
        <v>#DIV/0!</v>
      </c>
      <c r="W105" s="97" t="e">
        <f t="shared" si="426"/>
        <v>#DIV/0!</v>
      </c>
      <c r="X105" s="97" t="e">
        <f t="shared" si="422"/>
        <v>#DIV/0!</v>
      </c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8"/>
      <c r="BM105" s="99"/>
      <c r="BN105" s="99"/>
      <c r="BO105" s="99"/>
      <c r="BP105" s="99"/>
    </row>
    <row r="106" spans="1:68" ht="15.75" customHeight="1">
      <c r="A106" s="353" t="s">
        <v>614</v>
      </c>
      <c r="B106" s="210"/>
      <c r="C106" s="100" t="s">
        <v>229</v>
      </c>
      <c r="D106" s="121" t="s">
        <v>342</v>
      </c>
      <c r="E106" s="115">
        <v>70000</v>
      </c>
      <c r="F106" s="165"/>
      <c r="G106" s="93">
        <f t="shared" si="369"/>
        <v>3.5742857142857146E-2</v>
      </c>
      <c r="H106" s="93">
        <f t="shared" si="370"/>
        <v>0</v>
      </c>
      <c r="I106" s="102">
        <v>2502</v>
      </c>
      <c r="J106" s="95"/>
      <c r="K106" s="95"/>
      <c r="L106" s="95"/>
      <c r="M106" s="96">
        <f t="shared" ref="M106:O106" si="427">Y106+AB106+AE106+AH106+AK106+AN106+AQ106+AT106+AW106+AZ106+BC106+BF106</f>
        <v>0</v>
      </c>
      <c r="N106" s="96">
        <f t="shared" si="427"/>
        <v>0</v>
      </c>
      <c r="O106" s="96">
        <f t="shared" si="427"/>
        <v>0</v>
      </c>
      <c r="P106" s="96">
        <f t="shared" ref="P106:R106" si="428">IF(BI106=0,SUM(Y106+AB106+AE106+AH106+AK106+AN106+AQ106+AT106+AW106+AZ106+BC106+BF106),BI106)</f>
        <v>0</v>
      </c>
      <c r="Q106" s="96">
        <f t="shared" si="428"/>
        <v>0</v>
      </c>
      <c r="R106" s="96">
        <f t="shared" si="428"/>
        <v>0</v>
      </c>
      <c r="S106" s="96">
        <f t="shared" ref="S106:S113" si="429">I106-M106</f>
        <v>2502</v>
      </c>
      <c r="T106" s="96">
        <f>J106-N106-K106</f>
        <v>0</v>
      </c>
      <c r="U106" s="96">
        <f t="shared" si="396"/>
        <v>0</v>
      </c>
      <c r="V106" s="97">
        <f t="shared" ref="V106:W106" si="430">M106/I106</f>
        <v>0</v>
      </c>
      <c r="W106" s="97" t="e">
        <f t="shared" si="430"/>
        <v>#DIV/0!</v>
      </c>
      <c r="X106" s="97" t="e">
        <f t="shared" si="422"/>
        <v>#DIV/0!</v>
      </c>
      <c r="Y106" s="95"/>
      <c r="Z106" s="102">
        <v>0</v>
      </c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8"/>
      <c r="BM106" s="99"/>
      <c r="BN106" s="99"/>
      <c r="BO106" s="99"/>
      <c r="BP106" s="99"/>
    </row>
    <row r="107" spans="1:68" ht="15.75" customHeight="1">
      <c r="A107" s="88"/>
      <c r="B107" s="205"/>
      <c r="C107" s="100" t="s">
        <v>318</v>
      </c>
      <c r="D107" s="121" t="s">
        <v>153</v>
      </c>
      <c r="E107" s="91">
        <v>2000</v>
      </c>
      <c r="F107" s="165"/>
      <c r="G107" s="93">
        <f t="shared" si="369"/>
        <v>0</v>
      </c>
      <c r="H107" s="93">
        <f t="shared" si="370"/>
        <v>0</v>
      </c>
      <c r="I107" s="95"/>
      <c r="J107" s="95"/>
      <c r="K107" s="95"/>
      <c r="L107" s="95"/>
      <c r="M107" s="96">
        <f t="shared" ref="M107:O107" si="431">Y107+AB107+AE107+AH107+AK107+AN107+AQ107+AT107+AW107+AZ107+BC107+BF107</f>
        <v>0</v>
      </c>
      <c r="N107" s="96">
        <f t="shared" si="431"/>
        <v>0</v>
      </c>
      <c r="O107" s="96">
        <f t="shared" si="431"/>
        <v>0</v>
      </c>
      <c r="P107" s="96">
        <f t="shared" ref="P107:R107" si="432">IF(BI107=0,SUM(Y107+AB107+AE107+AH107+AK107+AN107+AQ107+AT107+AW107+AZ107+BC107+BF107),BI107)</f>
        <v>0</v>
      </c>
      <c r="Q107" s="96">
        <f t="shared" si="432"/>
        <v>0</v>
      </c>
      <c r="R107" s="96">
        <f t="shared" si="432"/>
        <v>0</v>
      </c>
      <c r="S107" s="96">
        <f t="shared" si="429"/>
        <v>0</v>
      </c>
      <c r="T107" s="96">
        <f t="shared" ref="T107:T113" si="433">J107-N107</f>
        <v>0</v>
      </c>
      <c r="U107" s="96">
        <f t="shared" si="396"/>
        <v>0</v>
      </c>
      <c r="V107" s="97" t="e">
        <f t="shared" ref="V107:W107" si="434">M107/I107</f>
        <v>#DIV/0!</v>
      </c>
      <c r="W107" s="97" t="e">
        <f t="shared" si="434"/>
        <v>#DIV/0!</v>
      </c>
      <c r="X107" s="97" t="e">
        <f t="shared" si="422"/>
        <v>#DIV/0!</v>
      </c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8"/>
      <c r="BM107" s="99"/>
      <c r="BN107" s="99"/>
      <c r="BO107" s="99"/>
      <c r="BP107" s="99"/>
    </row>
    <row r="108" spans="1:68" ht="15.75" customHeight="1">
      <c r="A108" s="88"/>
      <c r="B108" s="205" t="s">
        <v>343</v>
      </c>
      <c r="C108" s="100" t="s">
        <v>344</v>
      </c>
      <c r="D108" s="121" t="s">
        <v>615</v>
      </c>
      <c r="E108" s="91">
        <v>3000</v>
      </c>
      <c r="F108" s="92">
        <v>10000</v>
      </c>
      <c r="G108" s="93">
        <f t="shared" si="369"/>
        <v>0</v>
      </c>
      <c r="H108" s="93">
        <f t="shared" si="370"/>
        <v>0</v>
      </c>
      <c r="I108" s="95"/>
      <c r="J108" s="95">
        <v>19996.900000000001</v>
      </c>
      <c r="K108" s="95"/>
      <c r="L108" s="95"/>
      <c r="M108" s="96">
        <f t="shared" ref="M108:O108" si="435">Y108+AB108+AE108+AH108+AK108+AN108+AQ108+AT108+AW108+AZ108+BC108+BF108</f>
        <v>0</v>
      </c>
      <c r="N108" s="96">
        <f t="shared" si="435"/>
        <v>0</v>
      </c>
      <c r="O108" s="96">
        <f t="shared" si="435"/>
        <v>0</v>
      </c>
      <c r="P108" s="96">
        <f t="shared" ref="P108:R108" si="436">IF(BI108=0,SUM(Y108+AB108+AE108+AH108+AK108+AN108+AQ108+AT108+AW108+AZ108+BC108+BF108),BI108)</f>
        <v>0</v>
      </c>
      <c r="Q108" s="96">
        <f t="shared" si="436"/>
        <v>0</v>
      </c>
      <c r="R108" s="96">
        <f t="shared" si="436"/>
        <v>0</v>
      </c>
      <c r="S108" s="96">
        <f t="shared" si="429"/>
        <v>0</v>
      </c>
      <c r="T108" s="96">
        <f t="shared" si="433"/>
        <v>19996.900000000001</v>
      </c>
      <c r="U108" s="96">
        <f t="shared" si="396"/>
        <v>0</v>
      </c>
      <c r="V108" s="97" t="e">
        <f t="shared" ref="V108:W108" si="437">M108/I108</f>
        <v>#DIV/0!</v>
      </c>
      <c r="W108" s="97">
        <f t="shared" si="437"/>
        <v>0</v>
      </c>
      <c r="X108" s="97" t="e">
        <f t="shared" si="422"/>
        <v>#DIV/0!</v>
      </c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8"/>
      <c r="BM108" s="99"/>
      <c r="BN108" s="99"/>
      <c r="BO108" s="99"/>
      <c r="BP108" s="99"/>
    </row>
    <row r="109" spans="1:68" ht="15.75" customHeight="1">
      <c r="A109" s="88"/>
      <c r="B109" s="205" t="s">
        <v>346</v>
      </c>
      <c r="C109" s="89" t="s">
        <v>347</v>
      </c>
      <c r="D109" s="90" t="s">
        <v>616</v>
      </c>
      <c r="E109" s="91"/>
      <c r="F109" s="92"/>
      <c r="G109" s="93" t="e">
        <f t="shared" si="369"/>
        <v>#DIV/0!</v>
      </c>
      <c r="H109" s="93" t="e">
        <f t="shared" si="370"/>
        <v>#DIV/0!</v>
      </c>
      <c r="I109" s="95"/>
      <c r="J109" s="116">
        <v>52560</v>
      </c>
      <c r="K109" s="116"/>
      <c r="L109" s="95"/>
      <c r="M109" s="96">
        <f t="shared" ref="M109:O109" si="438">Y109+AB109+AE109+AH109+AK109+AN109+AQ109+AT109+AW109+AZ109+BC109+BF109</f>
        <v>0</v>
      </c>
      <c r="N109" s="96">
        <f t="shared" si="438"/>
        <v>52560</v>
      </c>
      <c r="O109" s="96">
        <f t="shared" si="438"/>
        <v>0</v>
      </c>
      <c r="P109" s="96">
        <f t="shared" ref="P109:R109" si="439">IF(BI109=0,SUM(Y109+AB109+AE109+AH109+AK109+AN109+AQ109+AT109+AW109+AZ109+BC109+BF109),BI109)</f>
        <v>0</v>
      </c>
      <c r="Q109" s="96">
        <f t="shared" si="439"/>
        <v>52560</v>
      </c>
      <c r="R109" s="96">
        <f t="shared" si="439"/>
        <v>0</v>
      </c>
      <c r="S109" s="96">
        <f t="shared" si="429"/>
        <v>0</v>
      </c>
      <c r="T109" s="96">
        <f t="shared" si="433"/>
        <v>0</v>
      </c>
      <c r="U109" s="96">
        <f t="shared" si="396"/>
        <v>0</v>
      </c>
      <c r="V109" s="97" t="e">
        <f t="shared" ref="V109:W109" si="440">M109/I109</f>
        <v>#DIV/0!</v>
      </c>
      <c r="W109" s="97">
        <f t="shared" si="440"/>
        <v>1</v>
      </c>
      <c r="X109" s="97" t="e">
        <f t="shared" si="422"/>
        <v>#DIV/0!</v>
      </c>
      <c r="Y109" s="95"/>
      <c r="Z109" s="102">
        <v>52560</v>
      </c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102">
        <v>0</v>
      </c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8"/>
      <c r="BM109" s="99"/>
      <c r="BN109" s="99"/>
      <c r="BO109" s="99"/>
      <c r="BP109" s="99"/>
    </row>
    <row r="110" spans="1:68" ht="16.5" customHeight="1">
      <c r="A110" s="88"/>
      <c r="B110" s="205"/>
      <c r="C110" s="89" t="s">
        <v>349</v>
      </c>
      <c r="D110" s="121" t="s">
        <v>617</v>
      </c>
      <c r="E110" s="165"/>
      <c r="F110" s="146"/>
      <c r="G110" s="93" t="e">
        <f t="shared" si="369"/>
        <v>#DIV/0!</v>
      </c>
      <c r="H110" s="93" t="e">
        <f t="shared" si="370"/>
        <v>#DIV/0!</v>
      </c>
      <c r="I110" s="95"/>
      <c r="J110" s="95"/>
      <c r="K110" s="95"/>
      <c r="L110" s="95"/>
      <c r="M110" s="96">
        <f t="shared" ref="M110:O110" si="441">Y110+AB110+AE110+AH110+AK110+AN110+AQ110+AT110+AW110+AZ110+BC110+BF110</f>
        <v>0</v>
      </c>
      <c r="N110" s="96">
        <f t="shared" si="441"/>
        <v>0</v>
      </c>
      <c r="O110" s="96">
        <f t="shared" si="441"/>
        <v>0</v>
      </c>
      <c r="P110" s="96">
        <f t="shared" ref="P110:R110" si="442">IF(BI110=0,SUM(Y110+AB110+AE110+AH110+AK110+AN110+AQ110+AT110+AW110+AZ110+BC110+BF110),BI110)</f>
        <v>0</v>
      </c>
      <c r="Q110" s="96">
        <f t="shared" si="442"/>
        <v>0</v>
      </c>
      <c r="R110" s="96">
        <f t="shared" si="442"/>
        <v>0</v>
      </c>
      <c r="S110" s="96">
        <f t="shared" si="429"/>
        <v>0</v>
      </c>
      <c r="T110" s="96">
        <f t="shared" si="433"/>
        <v>0</v>
      </c>
      <c r="U110" s="96">
        <f t="shared" si="396"/>
        <v>0</v>
      </c>
      <c r="V110" s="97" t="e">
        <f t="shared" ref="V110:W110" si="443">M110/I110</f>
        <v>#DIV/0!</v>
      </c>
      <c r="W110" s="97" t="e">
        <f t="shared" si="443"/>
        <v>#DIV/0!</v>
      </c>
      <c r="X110" s="97" t="e">
        <f t="shared" si="422"/>
        <v>#DIV/0!</v>
      </c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8"/>
      <c r="BM110" s="99"/>
      <c r="BN110" s="99"/>
      <c r="BO110" s="99"/>
      <c r="BP110" s="99"/>
    </row>
    <row r="111" spans="1:68" ht="17.25" customHeight="1">
      <c r="A111" s="88"/>
      <c r="B111" s="205"/>
      <c r="C111" s="89" t="s">
        <v>318</v>
      </c>
      <c r="D111" s="211" t="s">
        <v>618</v>
      </c>
      <c r="E111" s="165"/>
      <c r="F111" s="212"/>
      <c r="G111" s="93" t="e">
        <f t="shared" si="369"/>
        <v>#DIV/0!</v>
      </c>
      <c r="H111" s="93" t="e">
        <f t="shared" si="370"/>
        <v>#DIV/0!</v>
      </c>
      <c r="I111" s="95"/>
      <c r="J111" s="95"/>
      <c r="K111" s="95"/>
      <c r="L111" s="95"/>
      <c r="M111" s="96">
        <f t="shared" ref="M111:O111" si="444">Y111+AB111+AE111+AH111+AK111+AN111+AQ111+AT111+AW111+AZ111+BC111+BF111</f>
        <v>0</v>
      </c>
      <c r="N111" s="96">
        <f t="shared" si="444"/>
        <v>0</v>
      </c>
      <c r="O111" s="96">
        <f t="shared" si="444"/>
        <v>0</v>
      </c>
      <c r="P111" s="96">
        <f t="shared" ref="P111:R111" si="445">IF(BI111=0,SUM(Y111+AB111+AE111+AH111+AK111+AN111+AQ111+AT111+AW111+AZ111+BC111+BF111),BI111)</f>
        <v>0</v>
      </c>
      <c r="Q111" s="96">
        <f t="shared" si="445"/>
        <v>0</v>
      </c>
      <c r="R111" s="96">
        <f t="shared" si="445"/>
        <v>0</v>
      </c>
      <c r="S111" s="96">
        <f t="shared" si="429"/>
        <v>0</v>
      </c>
      <c r="T111" s="96">
        <f t="shared" si="433"/>
        <v>0</v>
      </c>
      <c r="U111" s="96">
        <f t="shared" si="396"/>
        <v>0</v>
      </c>
      <c r="V111" s="97" t="e">
        <f t="shared" ref="V111:W111" si="446">M111/I111</f>
        <v>#DIV/0!</v>
      </c>
      <c r="W111" s="97" t="e">
        <f t="shared" si="446"/>
        <v>#DIV/0!</v>
      </c>
      <c r="X111" s="97" t="e">
        <f t="shared" si="422"/>
        <v>#DIV/0!</v>
      </c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8"/>
      <c r="BM111" s="99"/>
      <c r="BN111" s="99"/>
      <c r="BO111" s="99"/>
      <c r="BP111" s="99"/>
    </row>
    <row r="112" spans="1:68" ht="15.75" customHeight="1">
      <c r="A112" s="88"/>
      <c r="B112" s="205" t="s">
        <v>352</v>
      </c>
      <c r="C112" s="89" t="s">
        <v>323</v>
      </c>
      <c r="D112" s="90" t="s">
        <v>353</v>
      </c>
      <c r="E112" s="165">
        <v>0</v>
      </c>
      <c r="F112" s="165">
        <v>0</v>
      </c>
      <c r="G112" s="93" t="e">
        <f t="shared" si="369"/>
        <v>#DIV/0!</v>
      </c>
      <c r="H112" s="93" t="e">
        <f t="shared" si="370"/>
        <v>#DIV/0!</v>
      </c>
      <c r="I112" s="95"/>
      <c r="J112" s="95">
        <v>3207</v>
      </c>
      <c r="K112" s="95"/>
      <c r="L112" s="213"/>
      <c r="M112" s="96">
        <f t="shared" ref="M112:O112" si="447">Y112+AB112+AE112+AH112+AK112+AN112+AQ112+AT112+AW112+AZ112+BC112+BF112</f>
        <v>0</v>
      </c>
      <c r="N112" s="96">
        <f t="shared" si="447"/>
        <v>0</v>
      </c>
      <c r="O112" s="96">
        <f t="shared" si="447"/>
        <v>0</v>
      </c>
      <c r="P112" s="96">
        <f t="shared" ref="P112:R112" si="448">IF(BI112=0,SUM(Y112+AB112+AE112+AH112+AK112+AN112+AQ112+AT112+AW112+AZ112+BC112+BF112),BI112)</f>
        <v>0</v>
      </c>
      <c r="Q112" s="96">
        <f t="shared" si="448"/>
        <v>0</v>
      </c>
      <c r="R112" s="96">
        <f t="shared" si="448"/>
        <v>0</v>
      </c>
      <c r="S112" s="96">
        <f t="shared" si="429"/>
        <v>0</v>
      </c>
      <c r="T112" s="96">
        <f t="shared" si="433"/>
        <v>3207</v>
      </c>
      <c r="U112" s="96">
        <f t="shared" si="396"/>
        <v>0</v>
      </c>
      <c r="V112" s="97" t="e">
        <f t="shared" ref="V112:W112" si="449">M112/I112</f>
        <v>#DIV/0!</v>
      </c>
      <c r="W112" s="97">
        <f t="shared" si="449"/>
        <v>0</v>
      </c>
      <c r="X112" s="97" t="e">
        <f t="shared" si="422"/>
        <v>#DIV/0!</v>
      </c>
      <c r="Y112" s="95"/>
      <c r="Z112" s="95"/>
      <c r="AA112" s="95"/>
      <c r="AB112" s="95"/>
      <c r="AC112" s="95"/>
      <c r="AD112" s="95"/>
      <c r="AE112" s="214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8"/>
      <c r="BM112" s="99"/>
      <c r="BN112" s="99"/>
      <c r="BO112" s="99"/>
      <c r="BP112" s="99"/>
    </row>
    <row r="113" spans="1:68" ht="15.75" customHeight="1">
      <c r="A113" s="215"/>
      <c r="B113" s="215"/>
      <c r="C113" s="216" t="s">
        <v>354</v>
      </c>
      <c r="D113" s="143" t="s">
        <v>355</v>
      </c>
      <c r="E113" s="212"/>
      <c r="F113" s="212"/>
      <c r="G113" s="154" t="e">
        <f t="shared" si="369"/>
        <v>#DIV/0!</v>
      </c>
      <c r="H113" s="154" t="e">
        <f t="shared" si="370"/>
        <v>#DIV/0!</v>
      </c>
      <c r="I113" s="217"/>
      <c r="J113" s="218"/>
      <c r="K113" s="218"/>
      <c r="L113" s="218"/>
      <c r="M113" s="81">
        <f t="shared" ref="M113:O113" si="450">Y113+AB113+AE113+AH113+AK113+AN113+AQ113+AT113+AW113+AZ113+BC113+BF113</f>
        <v>0</v>
      </c>
      <c r="N113" s="81">
        <f t="shared" si="450"/>
        <v>0</v>
      </c>
      <c r="O113" s="81">
        <f t="shared" si="450"/>
        <v>0</v>
      </c>
      <c r="P113" s="96">
        <f t="shared" ref="P113:R113" si="451">IF(BI113=0,SUM(Y113+AB113+AE113+AH113+AK113+AN113+AQ113+AT113+AW113+AZ113+BC113+BF113),BI113)</f>
        <v>0</v>
      </c>
      <c r="Q113" s="96">
        <f t="shared" si="451"/>
        <v>0</v>
      </c>
      <c r="R113" s="96">
        <f t="shared" si="451"/>
        <v>0</v>
      </c>
      <c r="S113" s="96">
        <f t="shared" si="429"/>
        <v>0</v>
      </c>
      <c r="T113" s="96">
        <f t="shared" si="433"/>
        <v>0</v>
      </c>
      <c r="U113" s="96">
        <f t="shared" si="396"/>
        <v>0</v>
      </c>
      <c r="V113" s="78" t="e">
        <f t="shared" ref="V113:W113" si="452">M113/I113</f>
        <v>#DIV/0!</v>
      </c>
      <c r="W113" s="78" t="e">
        <f t="shared" si="452"/>
        <v>#DIV/0!</v>
      </c>
      <c r="X113" s="78" t="e">
        <f t="shared" si="422"/>
        <v>#DIV/0!</v>
      </c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9"/>
      <c r="BM113" s="220"/>
      <c r="BN113" s="220"/>
      <c r="BO113" s="220"/>
      <c r="BP113" s="220"/>
    </row>
    <row r="114" spans="1:68" ht="15.75" customHeight="1">
      <c r="A114" s="181"/>
      <c r="B114" s="181"/>
      <c r="C114" s="221"/>
      <c r="D114" s="183" t="s">
        <v>356</v>
      </c>
      <c r="E114" s="185">
        <f t="shared" ref="E114:F114" si="453">SUM(E115:E118)</f>
        <v>23296.54</v>
      </c>
      <c r="F114" s="185">
        <f t="shared" si="453"/>
        <v>0</v>
      </c>
      <c r="G114" s="222">
        <f t="shared" si="369"/>
        <v>0</v>
      </c>
      <c r="H114" s="222">
        <f t="shared" si="370"/>
        <v>0</v>
      </c>
      <c r="I114" s="185">
        <f t="shared" ref="I114:J114" si="454">SUM(I115:I118)</f>
        <v>0</v>
      </c>
      <c r="J114" s="185">
        <f t="shared" si="454"/>
        <v>0</v>
      </c>
      <c r="K114" s="185"/>
      <c r="L114" s="185">
        <f t="shared" ref="L114:O114" si="455">SUM(L115:L118)</f>
        <v>0</v>
      </c>
      <c r="M114" s="185">
        <f t="shared" si="455"/>
        <v>0</v>
      </c>
      <c r="N114" s="185">
        <f t="shared" si="455"/>
        <v>0</v>
      </c>
      <c r="O114" s="185">
        <f t="shared" si="455"/>
        <v>0</v>
      </c>
      <c r="P114" s="185">
        <f t="shared" ref="P114:R114" si="456">IF(BI114=0,SUM(Y114+AB114+AE114+AH114+AK114+AN114+AQ114+AT114+AW114+AZ114+BC114+BF114),BI114)</f>
        <v>0</v>
      </c>
      <c r="Q114" s="185">
        <f t="shared" si="456"/>
        <v>0</v>
      </c>
      <c r="R114" s="185">
        <f t="shared" si="456"/>
        <v>0</v>
      </c>
      <c r="S114" s="185">
        <f t="shared" ref="S114:U114" si="457">SUM(S115:S118)</f>
        <v>0</v>
      </c>
      <c r="T114" s="185">
        <f t="shared" si="457"/>
        <v>0</v>
      </c>
      <c r="U114" s="185">
        <f t="shared" si="457"/>
        <v>0</v>
      </c>
      <c r="V114" s="188" t="e">
        <f t="shared" ref="V114:W114" si="458">M114/I114</f>
        <v>#DIV/0!</v>
      </c>
      <c r="W114" s="188" t="e">
        <f t="shared" si="458"/>
        <v>#DIV/0!</v>
      </c>
      <c r="X114" s="188" t="e">
        <f t="shared" si="422"/>
        <v>#DIV/0!</v>
      </c>
      <c r="Y114" s="185">
        <f t="shared" ref="Y114:BK114" si="459">SUM(Y115:Y118)</f>
        <v>0</v>
      </c>
      <c r="Z114" s="185">
        <f t="shared" si="459"/>
        <v>0</v>
      </c>
      <c r="AA114" s="185">
        <f t="shared" si="459"/>
        <v>0</v>
      </c>
      <c r="AB114" s="185">
        <f t="shared" si="459"/>
        <v>0</v>
      </c>
      <c r="AC114" s="185">
        <f t="shared" si="459"/>
        <v>0</v>
      </c>
      <c r="AD114" s="185">
        <f t="shared" si="459"/>
        <v>0</v>
      </c>
      <c r="AE114" s="185">
        <f t="shared" si="459"/>
        <v>0</v>
      </c>
      <c r="AF114" s="185">
        <f t="shared" si="459"/>
        <v>0</v>
      </c>
      <c r="AG114" s="185">
        <f t="shared" si="459"/>
        <v>0</v>
      </c>
      <c r="AH114" s="185">
        <f t="shared" si="459"/>
        <v>0</v>
      </c>
      <c r="AI114" s="185">
        <f t="shared" si="459"/>
        <v>0</v>
      </c>
      <c r="AJ114" s="185">
        <f t="shared" si="459"/>
        <v>0</v>
      </c>
      <c r="AK114" s="185">
        <f t="shared" si="459"/>
        <v>0</v>
      </c>
      <c r="AL114" s="185">
        <f t="shared" si="459"/>
        <v>0</v>
      </c>
      <c r="AM114" s="185">
        <f t="shared" si="459"/>
        <v>0</v>
      </c>
      <c r="AN114" s="185">
        <f t="shared" si="459"/>
        <v>0</v>
      </c>
      <c r="AO114" s="185">
        <f t="shared" si="459"/>
        <v>0</v>
      </c>
      <c r="AP114" s="185">
        <f t="shared" si="459"/>
        <v>0</v>
      </c>
      <c r="AQ114" s="185">
        <f t="shared" si="459"/>
        <v>0</v>
      </c>
      <c r="AR114" s="185">
        <f t="shared" si="459"/>
        <v>0</v>
      </c>
      <c r="AS114" s="185">
        <f t="shared" si="459"/>
        <v>0</v>
      </c>
      <c r="AT114" s="185">
        <f t="shared" si="459"/>
        <v>0</v>
      </c>
      <c r="AU114" s="185">
        <f t="shared" si="459"/>
        <v>0</v>
      </c>
      <c r="AV114" s="185">
        <f t="shared" si="459"/>
        <v>0</v>
      </c>
      <c r="AW114" s="185">
        <f t="shared" si="459"/>
        <v>0</v>
      </c>
      <c r="AX114" s="185">
        <f t="shared" si="459"/>
        <v>0</v>
      </c>
      <c r="AY114" s="185">
        <f t="shared" si="459"/>
        <v>0</v>
      </c>
      <c r="AZ114" s="185">
        <f t="shared" si="459"/>
        <v>0</v>
      </c>
      <c r="BA114" s="185">
        <f t="shared" si="459"/>
        <v>0</v>
      </c>
      <c r="BB114" s="185">
        <f t="shared" si="459"/>
        <v>0</v>
      </c>
      <c r="BC114" s="185">
        <f t="shared" si="459"/>
        <v>0</v>
      </c>
      <c r="BD114" s="185">
        <f t="shared" si="459"/>
        <v>0</v>
      </c>
      <c r="BE114" s="185">
        <f t="shared" si="459"/>
        <v>0</v>
      </c>
      <c r="BF114" s="185">
        <f t="shared" si="459"/>
        <v>0</v>
      </c>
      <c r="BG114" s="185">
        <f t="shared" si="459"/>
        <v>0</v>
      </c>
      <c r="BH114" s="185">
        <f t="shared" si="459"/>
        <v>0</v>
      </c>
      <c r="BI114" s="185">
        <f t="shared" si="459"/>
        <v>0</v>
      </c>
      <c r="BJ114" s="185">
        <f t="shared" si="459"/>
        <v>0</v>
      </c>
      <c r="BK114" s="185">
        <f t="shared" si="459"/>
        <v>0</v>
      </c>
      <c r="BL114" s="156"/>
      <c r="BM114" s="157"/>
      <c r="BN114" s="157"/>
      <c r="BO114" s="157"/>
      <c r="BP114" s="157"/>
    </row>
    <row r="115" spans="1:68" ht="15.75" customHeight="1">
      <c r="A115" s="88"/>
      <c r="B115" s="88"/>
      <c r="C115" s="89" t="s">
        <v>357</v>
      </c>
      <c r="D115" s="90" t="s">
        <v>358</v>
      </c>
      <c r="E115" s="193">
        <v>18000</v>
      </c>
      <c r="F115" s="165"/>
      <c r="G115" s="93">
        <f t="shared" si="369"/>
        <v>0</v>
      </c>
      <c r="H115" s="93">
        <f t="shared" si="370"/>
        <v>0</v>
      </c>
      <c r="I115" s="141"/>
      <c r="J115" s="95"/>
      <c r="K115" s="95"/>
      <c r="L115" s="94"/>
      <c r="M115" s="96">
        <f t="shared" ref="M115:O115" si="460">Y115+AB115+AE115+AH115+AK115+AN115+AQ115+AT115+AW115+AZ115+BC115+BF115</f>
        <v>0</v>
      </c>
      <c r="N115" s="96">
        <f t="shared" si="460"/>
        <v>0</v>
      </c>
      <c r="O115" s="96">
        <f t="shared" si="460"/>
        <v>0</v>
      </c>
      <c r="P115" s="96">
        <f t="shared" ref="P115:R115" si="461">IF(BI115=0,SUM(Y115+AB115+AE115+AH115+AK115+AN115+AQ115+AT115+AW115+AZ115+BC115+BF115),BI115)</f>
        <v>0</v>
      </c>
      <c r="Q115" s="96">
        <f t="shared" si="461"/>
        <v>0</v>
      </c>
      <c r="R115" s="96">
        <f t="shared" si="461"/>
        <v>0</v>
      </c>
      <c r="S115" s="96">
        <f t="shared" ref="S115:T115" si="462">I115-M115</f>
        <v>0</v>
      </c>
      <c r="T115" s="96">
        <f t="shared" si="462"/>
        <v>0</v>
      </c>
      <c r="U115" s="96">
        <f t="shared" ref="U115:U118" si="463">L115-O115</f>
        <v>0</v>
      </c>
      <c r="V115" s="97" t="e">
        <f t="shared" ref="V115:W115" si="464">M115/I115</f>
        <v>#DIV/0!</v>
      </c>
      <c r="W115" s="97" t="e">
        <f t="shared" si="464"/>
        <v>#DIV/0!</v>
      </c>
      <c r="X115" s="97" t="e">
        <f t="shared" si="422"/>
        <v>#DIV/0!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102">
        <v>0</v>
      </c>
      <c r="BG115" s="95"/>
      <c r="BH115" s="95"/>
      <c r="BI115" s="95"/>
      <c r="BJ115" s="95"/>
      <c r="BK115" s="95"/>
      <c r="BL115" s="98"/>
      <c r="BM115" s="99"/>
      <c r="BN115" s="99"/>
      <c r="BO115" s="99"/>
      <c r="BP115" s="99"/>
    </row>
    <row r="116" spans="1:68" ht="15.75" customHeight="1">
      <c r="A116" s="88"/>
      <c r="B116" s="88"/>
      <c r="C116" s="89" t="s">
        <v>359</v>
      </c>
      <c r="D116" s="90" t="s">
        <v>360</v>
      </c>
      <c r="E116" s="193">
        <v>5296.54</v>
      </c>
      <c r="F116" s="165"/>
      <c r="G116" s="93">
        <f t="shared" si="369"/>
        <v>0</v>
      </c>
      <c r="H116" s="93">
        <f t="shared" si="370"/>
        <v>0</v>
      </c>
      <c r="I116" s="95"/>
      <c r="J116" s="95"/>
      <c r="K116" s="95"/>
      <c r="L116" s="94"/>
      <c r="M116" s="96">
        <f t="shared" ref="M116:O116" si="465">Y116+AB116+AE116+AH116+AK116+AN116+AQ116+AT116+AW116+AZ116+BC116+BF116</f>
        <v>0</v>
      </c>
      <c r="N116" s="96">
        <f t="shared" si="465"/>
        <v>0</v>
      </c>
      <c r="O116" s="96">
        <f t="shared" si="465"/>
        <v>0</v>
      </c>
      <c r="P116" s="96">
        <f t="shared" ref="P116:R116" si="466">IF(BI116=0,SUM(Y116+AB116+AE116+AH116+AK116+AN116+AQ116+AT116+AW116+AZ116+BC116+BF116),BI116)</f>
        <v>0</v>
      </c>
      <c r="Q116" s="96">
        <f t="shared" si="466"/>
        <v>0</v>
      </c>
      <c r="R116" s="96">
        <f t="shared" si="466"/>
        <v>0</v>
      </c>
      <c r="S116" s="96">
        <f t="shared" ref="S116:T116" si="467">I116-M116</f>
        <v>0</v>
      </c>
      <c r="T116" s="96">
        <f t="shared" si="467"/>
        <v>0</v>
      </c>
      <c r="U116" s="96">
        <f t="shared" si="463"/>
        <v>0</v>
      </c>
      <c r="V116" s="97" t="e">
        <f t="shared" ref="V116:W116" si="468">M116/I116</f>
        <v>#DIV/0!</v>
      </c>
      <c r="W116" s="97" t="e">
        <f t="shared" si="468"/>
        <v>#DIV/0!</v>
      </c>
      <c r="X116" s="97" t="e">
        <f t="shared" si="422"/>
        <v>#DIV/0!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8"/>
      <c r="BM116" s="99"/>
      <c r="BN116" s="99"/>
      <c r="BO116" s="99"/>
      <c r="BP116" s="99"/>
    </row>
    <row r="117" spans="1:68" ht="15.75" customHeight="1">
      <c r="A117" s="88"/>
      <c r="B117" s="88"/>
      <c r="C117" s="89"/>
      <c r="D117" s="90" t="s">
        <v>361</v>
      </c>
      <c r="E117" s="165"/>
      <c r="F117" s="165"/>
      <c r="G117" s="93"/>
      <c r="H117" s="93"/>
      <c r="I117" s="95"/>
      <c r="J117" s="95"/>
      <c r="K117" s="95"/>
      <c r="L117" s="94"/>
      <c r="M117" s="96">
        <f t="shared" ref="M117:O117" si="469">Y117+AB117+AE117+AH117+AK117+AN117+AQ117+AT117+AW117+AZ117+BC117+BF117</f>
        <v>0</v>
      </c>
      <c r="N117" s="96">
        <f t="shared" si="469"/>
        <v>0</v>
      </c>
      <c r="O117" s="96">
        <f t="shared" si="469"/>
        <v>0</v>
      </c>
      <c r="P117" s="96">
        <f t="shared" ref="P117:R117" si="470">IF(BI117=0,SUM(Y117+AB117+AE117+AH117+AK117+AN117+AQ117+AT117+AW117+AZ117+BC117+BF117),BI117)</f>
        <v>0</v>
      </c>
      <c r="Q117" s="96">
        <f t="shared" si="470"/>
        <v>0</v>
      </c>
      <c r="R117" s="96">
        <f t="shared" si="470"/>
        <v>0</v>
      </c>
      <c r="S117" s="96">
        <f t="shared" ref="S117:T117" si="471">I117-M117</f>
        <v>0</v>
      </c>
      <c r="T117" s="96">
        <f t="shared" si="471"/>
        <v>0</v>
      </c>
      <c r="U117" s="96">
        <f t="shared" si="463"/>
        <v>0</v>
      </c>
      <c r="V117" s="97" t="e">
        <f t="shared" ref="V117:V127" si="472">M117/I117</f>
        <v>#DIV/0!</v>
      </c>
      <c r="W117" s="97"/>
      <c r="X117" s="97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8"/>
      <c r="BM117" s="99"/>
      <c r="BN117" s="99"/>
      <c r="BO117" s="99"/>
      <c r="BP117" s="99"/>
    </row>
    <row r="118" spans="1:68" ht="15.75" customHeight="1">
      <c r="A118" s="88"/>
      <c r="B118" s="88"/>
      <c r="C118" s="89" t="s">
        <v>318</v>
      </c>
      <c r="D118" s="90" t="s">
        <v>362</v>
      </c>
      <c r="E118" s="165"/>
      <c r="F118" s="165"/>
      <c r="G118" s="93" t="e">
        <f>I118/E118</f>
        <v>#DIV/0!</v>
      </c>
      <c r="H118" s="93" t="e">
        <f t="shared" ref="H118:H127" si="473">M118/E118</f>
        <v>#DIV/0!</v>
      </c>
      <c r="I118" s="95"/>
      <c r="J118" s="95"/>
      <c r="K118" s="95"/>
      <c r="L118" s="94"/>
      <c r="M118" s="96">
        <f t="shared" ref="M118:O118" si="474">Y118+AB118+AE118+AH118+AK118+AN118+AQ118+AT118+AW118+AZ118+BC118+BF118</f>
        <v>0</v>
      </c>
      <c r="N118" s="96">
        <f t="shared" si="474"/>
        <v>0</v>
      </c>
      <c r="O118" s="96">
        <f t="shared" si="474"/>
        <v>0</v>
      </c>
      <c r="P118" s="96">
        <f t="shared" ref="P118:R118" si="475">IF(BI118=0,SUM(Y118+AB118+AE118+AH118+AK118+AN118+AQ118+AT118+AW118+AZ118+BC118+BF118),BI118)</f>
        <v>0</v>
      </c>
      <c r="Q118" s="96">
        <f t="shared" si="475"/>
        <v>0</v>
      </c>
      <c r="R118" s="96">
        <f t="shared" si="475"/>
        <v>0</v>
      </c>
      <c r="S118" s="96">
        <f t="shared" ref="S118:T118" si="476">I118-M118</f>
        <v>0</v>
      </c>
      <c r="T118" s="96">
        <f t="shared" si="476"/>
        <v>0</v>
      </c>
      <c r="U118" s="96">
        <f t="shared" si="463"/>
        <v>0</v>
      </c>
      <c r="V118" s="97" t="e">
        <f t="shared" si="472"/>
        <v>#DIV/0!</v>
      </c>
      <c r="W118" s="97" t="e">
        <f t="shared" ref="W118:W127" si="477">N118/J118</f>
        <v>#DIV/0!</v>
      </c>
      <c r="X118" s="97" t="e">
        <f t="shared" ref="X118:X127" si="478">O118/L118</f>
        <v>#DIV/0!</v>
      </c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8"/>
      <c r="BM118" s="99"/>
      <c r="BN118" s="99"/>
      <c r="BO118" s="99"/>
      <c r="BP118" s="99"/>
    </row>
    <row r="119" spans="1:68" ht="15.75" customHeight="1">
      <c r="A119" s="181"/>
      <c r="B119" s="181"/>
      <c r="C119" s="221"/>
      <c r="D119" s="223" t="s">
        <v>363</v>
      </c>
      <c r="E119" s="185">
        <f t="shared" ref="E119:G119" si="479">E120+E130+E136+E140</f>
        <v>152177.47999999998</v>
      </c>
      <c r="F119" s="185">
        <f t="shared" si="479"/>
        <v>1173964.47</v>
      </c>
      <c r="G119" s="224" t="e">
        <f t="shared" si="479"/>
        <v>#DIV/0!</v>
      </c>
      <c r="H119" s="222">
        <f t="shared" si="473"/>
        <v>0</v>
      </c>
      <c r="I119" s="185">
        <f t="shared" ref="I119:U119" si="480">I120+I130+I136+I140</f>
        <v>0</v>
      </c>
      <c r="J119" s="185">
        <f t="shared" si="480"/>
        <v>665873.97</v>
      </c>
      <c r="K119" s="185">
        <f t="shared" si="480"/>
        <v>0</v>
      </c>
      <c r="L119" s="185">
        <f t="shared" si="480"/>
        <v>0</v>
      </c>
      <c r="M119" s="185">
        <f t="shared" si="480"/>
        <v>0</v>
      </c>
      <c r="N119" s="185">
        <f t="shared" si="480"/>
        <v>291336.7</v>
      </c>
      <c r="O119" s="185">
        <f t="shared" si="480"/>
        <v>0</v>
      </c>
      <c r="P119" s="185">
        <f t="shared" si="480"/>
        <v>0</v>
      </c>
      <c r="Q119" s="185">
        <f t="shared" si="480"/>
        <v>291336.7</v>
      </c>
      <c r="R119" s="185">
        <f t="shared" si="480"/>
        <v>0</v>
      </c>
      <c r="S119" s="185">
        <f t="shared" si="480"/>
        <v>0</v>
      </c>
      <c r="T119" s="185">
        <f t="shared" si="480"/>
        <v>374537.27</v>
      </c>
      <c r="U119" s="185">
        <f t="shared" si="480"/>
        <v>0</v>
      </c>
      <c r="V119" s="188" t="e">
        <f t="shared" si="472"/>
        <v>#DIV/0!</v>
      </c>
      <c r="W119" s="188">
        <f t="shared" si="477"/>
        <v>0.43752528725518436</v>
      </c>
      <c r="X119" s="188" t="e">
        <f t="shared" si="478"/>
        <v>#DIV/0!</v>
      </c>
      <c r="Y119" s="185">
        <f t="shared" ref="Y119:BK119" si="481">Y120+Y130+Y136+Y140</f>
        <v>0</v>
      </c>
      <c r="Z119" s="185">
        <f t="shared" si="481"/>
        <v>0</v>
      </c>
      <c r="AA119" s="185">
        <f t="shared" si="481"/>
        <v>0</v>
      </c>
      <c r="AB119" s="185">
        <f t="shared" si="481"/>
        <v>0</v>
      </c>
      <c r="AC119" s="185">
        <f t="shared" si="481"/>
        <v>61206.74</v>
      </c>
      <c r="AD119" s="185">
        <f t="shared" si="481"/>
        <v>0</v>
      </c>
      <c r="AE119" s="185">
        <f t="shared" si="481"/>
        <v>0</v>
      </c>
      <c r="AF119" s="185">
        <f t="shared" si="481"/>
        <v>63661.509999999995</v>
      </c>
      <c r="AG119" s="185">
        <f t="shared" si="481"/>
        <v>0</v>
      </c>
      <c r="AH119" s="185">
        <f t="shared" si="481"/>
        <v>0</v>
      </c>
      <c r="AI119" s="185">
        <f t="shared" si="481"/>
        <v>166468.45000000001</v>
      </c>
      <c r="AJ119" s="185">
        <f t="shared" si="481"/>
        <v>0</v>
      </c>
      <c r="AK119" s="185">
        <f t="shared" si="481"/>
        <v>0</v>
      </c>
      <c r="AL119" s="185">
        <f t="shared" si="481"/>
        <v>0</v>
      </c>
      <c r="AM119" s="185">
        <f t="shared" si="481"/>
        <v>0</v>
      </c>
      <c r="AN119" s="185">
        <f t="shared" si="481"/>
        <v>0</v>
      </c>
      <c r="AO119" s="185">
        <f t="shared" si="481"/>
        <v>0</v>
      </c>
      <c r="AP119" s="185">
        <f t="shared" si="481"/>
        <v>0</v>
      </c>
      <c r="AQ119" s="185">
        <f t="shared" si="481"/>
        <v>0</v>
      </c>
      <c r="AR119" s="185">
        <f t="shared" si="481"/>
        <v>0</v>
      </c>
      <c r="AS119" s="185">
        <f t="shared" si="481"/>
        <v>0</v>
      </c>
      <c r="AT119" s="185">
        <f t="shared" si="481"/>
        <v>0</v>
      </c>
      <c r="AU119" s="185">
        <f t="shared" si="481"/>
        <v>0</v>
      </c>
      <c r="AV119" s="185">
        <f t="shared" si="481"/>
        <v>0</v>
      </c>
      <c r="AW119" s="185">
        <f t="shared" si="481"/>
        <v>0</v>
      </c>
      <c r="AX119" s="185">
        <f t="shared" si="481"/>
        <v>0</v>
      </c>
      <c r="AY119" s="185">
        <f t="shared" si="481"/>
        <v>0</v>
      </c>
      <c r="AZ119" s="185">
        <f t="shared" si="481"/>
        <v>0</v>
      </c>
      <c r="BA119" s="185">
        <f t="shared" si="481"/>
        <v>0</v>
      </c>
      <c r="BB119" s="185">
        <f t="shared" si="481"/>
        <v>0</v>
      </c>
      <c r="BC119" s="185">
        <f t="shared" si="481"/>
        <v>0</v>
      </c>
      <c r="BD119" s="185">
        <f t="shared" si="481"/>
        <v>0</v>
      </c>
      <c r="BE119" s="185">
        <f t="shared" si="481"/>
        <v>0</v>
      </c>
      <c r="BF119" s="185">
        <f t="shared" si="481"/>
        <v>0</v>
      </c>
      <c r="BG119" s="185">
        <f t="shared" si="481"/>
        <v>0</v>
      </c>
      <c r="BH119" s="185">
        <f t="shared" si="481"/>
        <v>0</v>
      </c>
      <c r="BI119" s="185">
        <f t="shared" si="481"/>
        <v>0</v>
      </c>
      <c r="BJ119" s="185">
        <f t="shared" si="481"/>
        <v>0</v>
      </c>
      <c r="BK119" s="185">
        <f t="shared" si="481"/>
        <v>0</v>
      </c>
      <c r="BL119" s="225"/>
      <c r="BM119" s="226"/>
      <c r="BN119" s="226"/>
      <c r="BO119" s="226"/>
      <c r="BP119" s="226"/>
    </row>
    <row r="120" spans="1:68" ht="15.75" customHeight="1">
      <c r="A120" s="227"/>
      <c r="B120" s="227"/>
      <c r="C120" s="228"/>
      <c r="D120" s="229" t="s">
        <v>364</v>
      </c>
      <c r="E120" s="230">
        <f t="shared" ref="E120:F120" si="482">SUM(E121:E129)</f>
        <v>152177.47999999998</v>
      </c>
      <c r="F120" s="230">
        <f t="shared" si="482"/>
        <v>0</v>
      </c>
      <c r="G120" s="186">
        <f t="shared" ref="G120:G127" si="483">I120/E120</f>
        <v>0</v>
      </c>
      <c r="H120" s="186">
        <f t="shared" si="473"/>
        <v>0</v>
      </c>
      <c r="I120" s="230">
        <f t="shared" ref="I120:O120" si="484">SUM(I121:I129)</f>
        <v>0</v>
      </c>
      <c r="J120" s="230">
        <f t="shared" si="484"/>
        <v>457969.89</v>
      </c>
      <c r="K120" s="230">
        <f t="shared" si="484"/>
        <v>0</v>
      </c>
      <c r="L120" s="230">
        <f t="shared" si="484"/>
        <v>0</v>
      </c>
      <c r="M120" s="230">
        <f t="shared" si="484"/>
        <v>0</v>
      </c>
      <c r="N120" s="230">
        <f t="shared" si="484"/>
        <v>156261.5</v>
      </c>
      <c r="O120" s="230">
        <f t="shared" si="484"/>
        <v>0</v>
      </c>
      <c r="P120" s="231">
        <f t="shared" ref="P120:R120" si="485">IF(BI120=0,SUM(Y120+AB120+AE120+AH120+AK120+AN120+AQ120+AT120+AW120+AZ120+BC120+BF120),BI120)</f>
        <v>0</v>
      </c>
      <c r="Q120" s="231">
        <f t="shared" si="485"/>
        <v>156261.5</v>
      </c>
      <c r="R120" s="231">
        <f t="shared" si="485"/>
        <v>0</v>
      </c>
      <c r="S120" s="230">
        <f t="shared" ref="S120:U120" si="486">SUM(S121:S129)</f>
        <v>0</v>
      </c>
      <c r="T120" s="230">
        <f t="shared" si="486"/>
        <v>301708.39</v>
      </c>
      <c r="U120" s="230">
        <f t="shared" si="486"/>
        <v>0</v>
      </c>
      <c r="V120" s="187" t="e">
        <f t="shared" si="472"/>
        <v>#DIV/0!</v>
      </c>
      <c r="W120" s="187">
        <f t="shared" si="477"/>
        <v>0.341204746015071</v>
      </c>
      <c r="X120" s="187" t="e">
        <f t="shared" si="478"/>
        <v>#DIV/0!</v>
      </c>
      <c r="Y120" s="230">
        <f t="shared" ref="Y120:BK120" si="487">SUM(Y121:Y129)</f>
        <v>0</v>
      </c>
      <c r="Z120" s="230">
        <f t="shared" si="487"/>
        <v>0</v>
      </c>
      <c r="AA120" s="230">
        <f t="shared" si="487"/>
        <v>0</v>
      </c>
      <c r="AB120" s="230">
        <f t="shared" si="487"/>
        <v>0</v>
      </c>
      <c r="AC120" s="230">
        <f t="shared" si="487"/>
        <v>61206.74</v>
      </c>
      <c r="AD120" s="230">
        <f t="shared" si="487"/>
        <v>0</v>
      </c>
      <c r="AE120" s="230">
        <f t="shared" si="487"/>
        <v>0</v>
      </c>
      <c r="AF120" s="230">
        <f t="shared" si="487"/>
        <v>0</v>
      </c>
      <c r="AG120" s="230">
        <f t="shared" si="487"/>
        <v>0</v>
      </c>
      <c r="AH120" s="230">
        <f t="shared" si="487"/>
        <v>0</v>
      </c>
      <c r="AI120" s="230">
        <f t="shared" si="487"/>
        <v>95054.76</v>
      </c>
      <c r="AJ120" s="230">
        <f t="shared" si="487"/>
        <v>0</v>
      </c>
      <c r="AK120" s="230">
        <f t="shared" si="487"/>
        <v>0</v>
      </c>
      <c r="AL120" s="230">
        <f t="shared" si="487"/>
        <v>0</v>
      </c>
      <c r="AM120" s="230">
        <f t="shared" si="487"/>
        <v>0</v>
      </c>
      <c r="AN120" s="230">
        <f t="shared" si="487"/>
        <v>0</v>
      </c>
      <c r="AO120" s="230">
        <f t="shared" si="487"/>
        <v>0</v>
      </c>
      <c r="AP120" s="230">
        <f t="shared" si="487"/>
        <v>0</v>
      </c>
      <c r="AQ120" s="230">
        <f t="shared" si="487"/>
        <v>0</v>
      </c>
      <c r="AR120" s="230">
        <f t="shared" si="487"/>
        <v>0</v>
      </c>
      <c r="AS120" s="230">
        <f t="shared" si="487"/>
        <v>0</v>
      </c>
      <c r="AT120" s="230">
        <f t="shared" si="487"/>
        <v>0</v>
      </c>
      <c r="AU120" s="230">
        <f t="shared" si="487"/>
        <v>0</v>
      </c>
      <c r="AV120" s="230">
        <f t="shared" si="487"/>
        <v>0</v>
      </c>
      <c r="AW120" s="230">
        <f t="shared" si="487"/>
        <v>0</v>
      </c>
      <c r="AX120" s="230">
        <f t="shared" si="487"/>
        <v>0</v>
      </c>
      <c r="AY120" s="230">
        <f t="shared" si="487"/>
        <v>0</v>
      </c>
      <c r="AZ120" s="230">
        <f t="shared" si="487"/>
        <v>0</v>
      </c>
      <c r="BA120" s="230">
        <f t="shared" si="487"/>
        <v>0</v>
      </c>
      <c r="BB120" s="230">
        <f t="shared" si="487"/>
        <v>0</v>
      </c>
      <c r="BC120" s="230">
        <f t="shared" si="487"/>
        <v>0</v>
      </c>
      <c r="BD120" s="230">
        <f t="shared" si="487"/>
        <v>0</v>
      </c>
      <c r="BE120" s="230">
        <f t="shared" si="487"/>
        <v>0</v>
      </c>
      <c r="BF120" s="230">
        <f t="shared" si="487"/>
        <v>0</v>
      </c>
      <c r="BG120" s="230">
        <f t="shared" si="487"/>
        <v>0</v>
      </c>
      <c r="BH120" s="230">
        <f t="shared" si="487"/>
        <v>0</v>
      </c>
      <c r="BI120" s="230">
        <f t="shared" si="487"/>
        <v>0</v>
      </c>
      <c r="BJ120" s="230">
        <f t="shared" si="487"/>
        <v>0</v>
      </c>
      <c r="BK120" s="230">
        <f t="shared" si="487"/>
        <v>0</v>
      </c>
      <c r="BL120" s="232"/>
      <c r="BM120" s="233"/>
      <c r="BN120" s="233"/>
      <c r="BO120" s="233"/>
      <c r="BP120" s="233"/>
    </row>
    <row r="121" spans="1:68" ht="15.75" customHeight="1">
      <c r="A121" s="110"/>
      <c r="B121" s="110"/>
      <c r="C121" s="89" t="s">
        <v>365</v>
      </c>
      <c r="D121" s="90" t="s">
        <v>143</v>
      </c>
      <c r="E121" s="193">
        <v>116482.68</v>
      </c>
      <c r="F121" s="165"/>
      <c r="G121" s="93">
        <f t="shared" si="483"/>
        <v>0</v>
      </c>
      <c r="H121" s="93">
        <f t="shared" si="473"/>
        <v>0</v>
      </c>
      <c r="I121" s="95"/>
      <c r="J121" s="95"/>
      <c r="K121" s="95"/>
      <c r="L121" s="95"/>
      <c r="M121" s="96">
        <f t="shared" ref="M121:O121" si="488">Y121+AB121+AE121+AH121+AK121+AN121+AQ121+AT121+AW121+AZ121+BC121+BF121</f>
        <v>0</v>
      </c>
      <c r="N121" s="96">
        <f t="shared" si="488"/>
        <v>0</v>
      </c>
      <c r="O121" s="96">
        <f t="shared" si="488"/>
        <v>0</v>
      </c>
      <c r="P121" s="96">
        <f t="shared" ref="P121:R121" si="489">IF(BI121=0,SUM(Y121+AB121+AE121+AH121+AK121+AN121+AQ121+AT121+AW121+AZ121+BC121+BF121),BI121)</f>
        <v>0</v>
      </c>
      <c r="Q121" s="96">
        <f t="shared" si="489"/>
        <v>0</v>
      </c>
      <c r="R121" s="96">
        <f t="shared" si="489"/>
        <v>0</v>
      </c>
      <c r="S121" s="96">
        <f t="shared" ref="S121:T121" si="490">I121-M121</f>
        <v>0</v>
      </c>
      <c r="T121" s="96">
        <f t="shared" si="490"/>
        <v>0</v>
      </c>
      <c r="U121" s="96">
        <f t="shared" ref="U121:U129" si="491">L121-O121</f>
        <v>0</v>
      </c>
      <c r="V121" s="93" t="e">
        <f t="shared" si="472"/>
        <v>#DIV/0!</v>
      </c>
      <c r="W121" s="93" t="e">
        <f t="shared" si="477"/>
        <v>#DIV/0!</v>
      </c>
      <c r="X121" s="93" t="e">
        <f t="shared" si="478"/>
        <v>#DIV/0!</v>
      </c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118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8"/>
      <c r="BM121" s="99"/>
      <c r="BN121" s="99"/>
      <c r="BO121" s="99"/>
      <c r="BP121" s="99"/>
    </row>
    <row r="122" spans="1:68" ht="15.75" customHeight="1">
      <c r="A122" s="110"/>
      <c r="B122" s="110"/>
      <c r="C122" s="89" t="s">
        <v>318</v>
      </c>
      <c r="D122" s="90" t="s">
        <v>366</v>
      </c>
      <c r="E122" s="165"/>
      <c r="F122" s="165"/>
      <c r="G122" s="93" t="e">
        <f t="shared" si="483"/>
        <v>#DIV/0!</v>
      </c>
      <c r="H122" s="93" t="e">
        <f t="shared" si="473"/>
        <v>#DIV/0!</v>
      </c>
      <c r="I122" s="95"/>
      <c r="J122" s="95"/>
      <c r="K122" s="95"/>
      <c r="L122" s="95"/>
      <c r="M122" s="96">
        <f t="shared" ref="M122:O122" si="492">Y122+AB122+AE122+AH122+AK122+AN122+AQ122+AT122+AW122+AZ122+BC122+BF122</f>
        <v>0</v>
      </c>
      <c r="N122" s="96">
        <f t="shared" si="492"/>
        <v>0</v>
      </c>
      <c r="O122" s="96">
        <f t="shared" si="492"/>
        <v>0</v>
      </c>
      <c r="P122" s="96">
        <f t="shared" ref="P122:R122" si="493">IF(BI122=0,SUM(Y122+AB122+AE122+AH122+AK122+AN122+AQ122+AT122+AW122+AZ122+BC122+BF122),BI122)</f>
        <v>0</v>
      </c>
      <c r="Q122" s="96">
        <f t="shared" si="493"/>
        <v>0</v>
      </c>
      <c r="R122" s="96">
        <f t="shared" si="493"/>
        <v>0</v>
      </c>
      <c r="S122" s="96">
        <f t="shared" ref="S122:T122" si="494">I122-M122</f>
        <v>0</v>
      </c>
      <c r="T122" s="96">
        <f t="shared" si="494"/>
        <v>0</v>
      </c>
      <c r="U122" s="96">
        <f t="shared" si="491"/>
        <v>0</v>
      </c>
      <c r="V122" s="93" t="e">
        <f t="shared" si="472"/>
        <v>#DIV/0!</v>
      </c>
      <c r="W122" s="93" t="e">
        <f t="shared" si="477"/>
        <v>#DIV/0!</v>
      </c>
      <c r="X122" s="93" t="e">
        <f t="shared" si="478"/>
        <v>#DIV/0!</v>
      </c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118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8"/>
      <c r="BM122" s="99"/>
      <c r="BN122" s="99"/>
      <c r="BO122" s="99"/>
      <c r="BP122" s="99"/>
    </row>
    <row r="123" spans="1:68" ht="15.75" customHeight="1">
      <c r="A123" s="110"/>
      <c r="B123" s="110"/>
      <c r="C123" s="89" t="s">
        <v>367</v>
      </c>
      <c r="D123" s="90" t="s">
        <v>368</v>
      </c>
      <c r="E123" s="165"/>
      <c r="F123" s="165"/>
      <c r="G123" s="93" t="e">
        <f t="shared" si="483"/>
        <v>#DIV/0!</v>
      </c>
      <c r="H123" s="93" t="e">
        <f t="shared" si="473"/>
        <v>#DIV/0!</v>
      </c>
      <c r="I123" s="95"/>
      <c r="J123" s="95"/>
      <c r="K123" s="95"/>
      <c r="L123" s="95"/>
      <c r="M123" s="96">
        <f t="shared" ref="M123:O123" si="495">Y123+AB123+AE123+AH123+AK123+AN123+AQ123+AT123+AW123+AZ123+BC123+BF123</f>
        <v>0</v>
      </c>
      <c r="N123" s="96">
        <f t="shared" si="495"/>
        <v>0</v>
      </c>
      <c r="O123" s="96">
        <f t="shared" si="495"/>
        <v>0</v>
      </c>
      <c r="P123" s="96">
        <f t="shared" ref="P123:R123" si="496">IF(BI123=0,SUM(Y123+AB123+AE123+AH123+AK123+AN123+AQ123+AT123+AW123+AZ123+BC123+BF123),BI123)</f>
        <v>0</v>
      </c>
      <c r="Q123" s="96">
        <f t="shared" si="496"/>
        <v>0</v>
      </c>
      <c r="R123" s="96">
        <f t="shared" si="496"/>
        <v>0</v>
      </c>
      <c r="S123" s="96">
        <f t="shared" ref="S123:T123" si="497">I123-M123</f>
        <v>0</v>
      </c>
      <c r="T123" s="96">
        <f t="shared" si="497"/>
        <v>0</v>
      </c>
      <c r="U123" s="96">
        <f t="shared" si="491"/>
        <v>0</v>
      </c>
      <c r="V123" s="93" t="e">
        <f t="shared" si="472"/>
        <v>#DIV/0!</v>
      </c>
      <c r="W123" s="93" t="e">
        <f t="shared" si="477"/>
        <v>#DIV/0!</v>
      </c>
      <c r="X123" s="93" t="e">
        <f t="shared" si="478"/>
        <v>#DIV/0!</v>
      </c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118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8"/>
      <c r="BM123" s="99"/>
      <c r="BN123" s="99"/>
      <c r="BO123" s="99"/>
      <c r="BP123" s="99"/>
    </row>
    <row r="124" spans="1:68" ht="18" customHeight="1">
      <c r="A124" s="110"/>
      <c r="B124" s="110"/>
      <c r="C124" s="89" t="s">
        <v>161</v>
      </c>
      <c r="D124" s="90" t="s">
        <v>369</v>
      </c>
      <c r="E124" s="165"/>
      <c r="F124" s="165"/>
      <c r="G124" s="93" t="e">
        <f t="shared" si="483"/>
        <v>#DIV/0!</v>
      </c>
      <c r="H124" s="93" t="e">
        <f t="shared" si="473"/>
        <v>#DIV/0!</v>
      </c>
      <c r="I124" s="95"/>
      <c r="J124" s="95"/>
      <c r="K124" s="95"/>
      <c r="L124" s="95"/>
      <c r="M124" s="96">
        <f t="shared" ref="M124:O124" si="498">Y124+AB124+AE124+AH124+AK124+AN124+AQ124+AT124+AW124+AZ124+BC124+BF124</f>
        <v>0</v>
      </c>
      <c r="N124" s="96">
        <f t="shared" si="498"/>
        <v>0</v>
      </c>
      <c r="O124" s="96">
        <f t="shared" si="498"/>
        <v>0</v>
      </c>
      <c r="P124" s="96">
        <f t="shared" ref="P124:R124" si="499">IF(BI124=0,SUM(Y124+AB124+AE124+AH124+AK124+AN124+AQ124+AT124+AW124+AZ124+BC124+BF124),BI124)</f>
        <v>0</v>
      </c>
      <c r="Q124" s="96">
        <f t="shared" si="499"/>
        <v>0</v>
      </c>
      <c r="R124" s="96">
        <f t="shared" si="499"/>
        <v>0</v>
      </c>
      <c r="S124" s="96">
        <f t="shared" ref="S124:T124" si="500">I124-M124</f>
        <v>0</v>
      </c>
      <c r="T124" s="96">
        <f t="shared" si="500"/>
        <v>0</v>
      </c>
      <c r="U124" s="96">
        <f t="shared" si="491"/>
        <v>0</v>
      </c>
      <c r="V124" s="93" t="e">
        <f t="shared" si="472"/>
        <v>#DIV/0!</v>
      </c>
      <c r="W124" s="93" t="e">
        <f t="shared" si="477"/>
        <v>#DIV/0!</v>
      </c>
      <c r="X124" s="93" t="e">
        <f t="shared" si="478"/>
        <v>#DIV/0!</v>
      </c>
      <c r="Y124" s="95"/>
      <c r="Z124" s="102">
        <v>0</v>
      </c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118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8"/>
      <c r="BM124" s="99"/>
      <c r="BN124" s="99"/>
      <c r="BO124" s="99"/>
      <c r="BP124" s="99"/>
    </row>
    <row r="125" spans="1:68" ht="15.75" customHeight="1">
      <c r="A125" s="110"/>
      <c r="B125" s="142" t="s">
        <v>370</v>
      </c>
      <c r="C125" s="89" t="s">
        <v>161</v>
      </c>
      <c r="D125" s="90" t="s">
        <v>619</v>
      </c>
      <c r="E125" s="165"/>
      <c r="F125" s="165"/>
      <c r="G125" s="93" t="e">
        <f t="shared" si="483"/>
        <v>#DIV/0!</v>
      </c>
      <c r="H125" s="93" t="e">
        <f t="shared" si="473"/>
        <v>#DIV/0!</v>
      </c>
      <c r="I125" s="95"/>
      <c r="J125" s="234">
        <f>2187.61+388.49+200+59.9+14.5+358.9+1990</f>
        <v>5199.4000000000005</v>
      </c>
      <c r="K125" s="116"/>
      <c r="L125" s="95"/>
      <c r="M125" s="96">
        <f t="shared" ref="M125:O125" si="501">Y125+AB125+AE125+AH125+AK125+AN125+AQ125+AT125+AW125+AZ125+BC125+BF125</f>
        <v>0</v>
      </c>
      <c r="N125" s="96">
        <f t="shared" si="501"/>
        <v>0</v>
      </c>
      <c r="O125" s="96">
        <f t="shared" si="501"/>
        <v>0</v>
      </c>
      <c r="P125" s="96">
        <f t="shared" ref="P125:R125" si="502">IF(BI125=0,SUM(Y125+AB125+AE125+AH125+AK125+AN125+AQ125+AT125+AW125+AZ125+BC125+BF125),BI125)</f>
        <v>0</v>
      </c>
      <c r="Q125" s="96">
        <f t="shared" si="502"/>
        <v>0</v>
      </c>
      <c r="R125" s="96">
        <f t="shared" si="502"/>
        <v>0</v>
      </c>
      <c r="S125" s="96">
        <f t="shared" ref="S125:T125" si="503">I125-M125</f>
        <v>0</v>
      </c>
      <c r="T125" s="96">
        <f t="shared" si="503"/>
        <v>5199.4000000000005</v>
      </c>
      <c r="U125" s="96">
        <f t="shared" si="491"/>
        <v>0</v>
      </c>
      <c r="V125" s="93" t="e">
        <f t="shared" si="472"/>
        <v>#DIV/0!</v>
      </c>
      <c r="W125" s="93">
        <f t="shared" si="477"/>
        <v>0</v>
      </c>
      <c r="X125" s="93" t="e">
        <f t="shared" si="478"/>
        <v>#DIV/0!</v>
      </c>
      <c r="Y125" s="95"/>
      <c r="Z125" s="95"/>
      <c r="AA125" s="95"/>
      <c r="AB125" s="95"/>
      <c r="AC125" s="102">
        <v>0</v>
      </c>
      <c r="AD125" s="95"/>
      <c r="AE125" s="95"/>
      <c r="AF125" s="102">
        <v>0</v>
      </c>
      <c r="AG125" s="95"/>
      <c r="AH125" s="95"/>
      <c r="AI125" s="95"/>
      <c r="AJ125" s="95"/>
      <c r="AK125" s="95"/>
      <c r="AL125" s="102">
        <v>0</v>
      </c>
      <c r="AM125" s="95"/>
      <c r="AN125" s="95"/>
      <c r="AO125" s="95"/>
      <c r="AP125" s="95"/>
      <c r="AQ125" s="95"/>
      <c r="AR125" s="102">
        <v>0</v>
      </c>
      <c r="AS125" s="95"/>
      <c r="AT125" s="118"/>
      <c r="AU125" s="102">
        <v>0</v>
      </c>
      <c r="AV125" s="95"/>
      <c r="AW125" s="95"/>
      <c r="AX125" s="102">
        <v>0</v>
      </c>
      <c r="AY125" s="95"/>
      <c r="AZ125" s="95"/>
      <c r="BA125" s="102">
        <v>0</v>
      </c>
      <c r="BB125" s="95"/>
      <c r="BC125" s="95"/>
      <c r="BD125" s="95"/>
      <c r="BE125" s="95"/>
      <c r="BF125" s="95"/>
      <c r="BG125" s="102"/>
      <c r="BH125" s="95"/>
      <c r="BI125" s="95"/>
      <c r="BJ125" s="95"/>
      <c r="BK125" s="95"/>
      <c r="BL125" s="98"/>
      <c r="BM125" s="99"/>
      <c r="BN125" s="99"/>
      <c r="BO125" s="99"/>
      <c r="BP125" s="99"/>
    </row>
    <row r="126" spans="1:68" ht="15.75" customHeight="1">
      <c r="A126" s="110"/>
      <c r="B126" s="110"/>
      <c r="C126" s="89" t="s">
        <v>372</v>
      </c>
      <c r="D126" s="90" t="s">
        <v>373</v>
      </c>
      <c r="E126" s="193">
        <v>35694.800000000003</v>
      </c>
      <c r="F126" s="165"/>
      <c r="G126" s="93">
        <f t="shared" si="483"/>
        <v>0</v>
      </c>
      <c r="H126" s="93">
        <f t="shared" si="473"/>
        <v>0</v>
      </c>
      <c r="I126" s="95"/>
      <c r="J126" s="95"/>
      <c r="K126" s="95"/>
      <c r="L126" s="95"/>
      <c r="M126" s="96">
        <f t="shared" ref="M126:O126" si="504">Y126+AB126+AE126+AH126+AK126+AN126+AQ126+AT126+AW126+AZ126+BC126+BF126</f>
        <v>0</v>
      </c>
      <c r="N126" s="96">
        <f t="shared" si="504"/>
        <v>0</v>
      </c>
      <c r="O126" s="96">
        <f t="shared" si="504"/>
        <v>0</v>
      </c>
      <c r="P126" s="96">
        <f t="shared" ref="P126:R126" si="505">IF(BI126=0,SUM(Y126+AB126+AE126+AH126+AK126+AN126+AQ126+AT126+AW126+AZ126+BC126+BF126),BI126)</f>
        <v>0</v>
      </c>
      <c r="Q126" s="96">
        <f t="shared" si="505"/>
        <v>0</v>
      </c>
      <c r="R126" s="96">
        <f t="shared" si="505"/>
        <v>0</v>
      </c>
      <c r="S126" s="96">
        <f t="shared" ref="S126:T126" si="506">I126-M126</f>
        <v>0</v>
      </c>
      <c r="T126" s="96">
        <f t="shared" si="506"/>
        <v>0</v>
      </c>
      <c r="U126" s="96">
        <f t="shared" si="491"/>
        <v>0</v>
      </c>
      <c r="V126" s="93" t="e">
        <f t="shared" si="472"/>
        <v>#DIV/0!</v>
      </c>
      <c r="W126" s="93" t="e">
        <f t="shared" si="477"/>
        <v>#DIV/0!</v>
      </c>
      <c r="X126" s="93" t="e">
        <f t="shared" si="478"/>
        <v>#DIV/0!</v>
      </c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118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8"/>
      <c r="BM126" s="99"/>
      <c r="BN126" s="99"/>
      <c r="BO126" s="99"/>
      <c r="BP126" s="99"/>
    </row>
    <row r="127" spans="1:68" ht="15.75" customHeight="1">
      <c r="A127" s="110"/>
      <c r="B127" s="135"/>
      <c r="C127" s="89" t="s">
        <v>374</v>
      </c>
      <c r="D127" s="140" t="s">
        <v>375</v>
      </c>
      <c r="E127" s="165"/>
      <c r="F127" s="165"/>
      <c r="G127" s="93" t="e">
        <f t="shared" si="483"/>
        <v>#DIV/0!</v>
      </c>
      <c r="H127" s="93" t="e">
        <f t="shared" si="473"/>
        <v>#DIV/0!</v>
      </c>
      <c r="I127" s="95"/>
      <c r="J127" s="95"/>
      <c r="K127" s="95"/>
      <c r="L127" s="95"/>
      <c r="M127" s="96">
        <f t="shared" ref="M127:O127" si="507">Y127+AB127+AE127+AH127+AK127+AN127+AQ127+AT127+AW127+AZ127+BC127+BF127</f>
        <v>0</v>
      </c>
      <c r="N127" s="96">
        <f t="shared" si="507"/>
        <v>0</v>
      </c>
      <c r="O127" s="96">
        <f t="shared" si="507"/>
        <v>0</v>
      </c>
      <c r="P127" s="96">
        <f t="shared" ref="P127:R127" si="508">IF(BI127=0,SUM(Y127+AB127+AE127+AH127+AK127+AN127+AQ127+AT127+AW127+AZ127+BC127+BF127),BI127)</f>
        <v>0</v>
      </c>
      <c r="Q127" s="96">
        <f t="shared" si="508"/>
        <v>0</v>
      </c>
      <c r="R127" s="96">
        <f t="shared" si="508"/>
        <v>0</v>
      </c>
      <c r="S127" s="96">
        <f t="shared" ref="S127:T127" si="509">I127-M127</f>
        <v>0</v>
      </c>
      <c r="T127" s="96">
        <f t="shared" si="509"/>
        <v>0</v>
      </c>
      <c r="U127" s="96">
        <f t="shared" si="491"/>
        <v>0</v>
      </c>
      <c r="V127" s="93" t="e">
        <f t="shared" si="472"/>
        <v>#DIV/0!</v>
      </c>
      <c r="W127" s="93" t="e">
        <f t="shared" si="477"/>
        <v>#DIV/0!</v>
      </c>
      <c r="X127" s="93" t="e">
        <f t="shared" si="478"/>
        <v>#DIV/0!</v>
      </c>
      <c r="Y127" s="95"/>
      <c r="Z127" s="95"/>
      <c r="AA127" s="95"/>
      <c r="AB127" s="95"/>
      <c r="AC127" s="95"/>
      <c r="AD127" s="95"/>
      <c r="AE127" s="95"/>
      <c r="AF127" s="102">
        <v>0</v>
      </c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118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8"/>
      <c r="BM127" s="99"/>
      <c r="BN127" s="99"/>
      <c r="BO127" s="99"/>
      <c r="BP127" s="99"/>
    </row>
    <row r="128" spans="1:68" ht="15.75" customHeight="1">
      <c r="A128" s="110"/>
      <c r="B128" s="135" t="s">
        <v>376</v>
      </c>
      <c r="C128" s="89" t="s">
        <v>114</v>
      </c>
      <c r="D128" s="140" t="s">
        <v>620</v>
      </c>
      <c r="E128" s="165"/>
      <c r="F128" s="165"/>
      <c r="G128" s="93"/>
      <c r="H128" s="93"/>
      <c r="I128" s="95"/>
      <c r="J128" s="95">
        <v>452770.49</v>
      </c>
      <c r="K128" s="95"/>
      <c r="L128" s="144"/>
      <c r="M128" s="96">
        <f t="shared" ref="M128:O128" si="510">Y128+AB128+AE128+AH128+AK128+AN128+AQ128+AT128+AW128+AZ128+BC128+BF128</f>
        <v>0</v>
      </c>
      <c r="N128" s="96">
        <f t="shared" si="510"/>
        <v>156261.5</v>
      </c>
      <c r="O128" s="96">
        <f t="shared" si="510"/>
        <v>0</v>
      </c>
      <c r="P128" s="96">
        <f t="shared" ref="P128:R128" si="511">IF(BI128=0,SUM(Y128+AB128+AE128+AH128+AK128+AN128+AQ128+AT128+AW128+AZ128+BC128+BF128),BI128)</f>
        <v>0</v>
      </c>
      <c r="Q128" s="96">
        <f t="shared" si="511"/>
        <v>156261.5</v>
      </c>
      <c r="R128" s="96">
        <f t="shared" si="511"/>
        <v>0</v>
      </c>
      <c r="S128" s="96">
        <f t="shared" ref="S128:T128" si="512">I128-M128</f>
        <v>0</v>
      </c>
      <c r="T128" s="96">
        <f t="shared" si="512"/>
        <v>296508.99</v>
      </c>
      <c r="U128" s="96">
        <f t="shared" si="491"/>
        <v>0</v>
      </c>
      <c r="V128" s="93"/>
      <c r="W128" s="93"/>
      <c r="X128" s="93"/>
      <c r="Y128" s="95"/>
      <c r="Z128" s="95"/>
      <c r="AA128" s="95"/>
      <c r="AB128" s="95"/>
      <c r="AC128" s="95">
        <f>61206.74</f>
        <v>61206.74</v>
      </c>
      <c r="AD128" s="95"/>
      <c r="AE128" s="95"/>
      <c r="AF128" s="95"/>
      <c r="AG128" s="95"/>
      <c r="AH128" s="95"/>
      <c r="AI128" s="102">
        <f>95054.76</f>
        <v>95054.76</v>
      </c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118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8"/>
      <c r="BM128" s="99"/>
      <c r="BN128" s="99"/>
      <c r="BO128" s="99"/>
      <c r="BP128" s="99"/>
    </row>
    <row r="129" spans="1:68" ht="15.75" customHeight="1">
      <c r="A129" s="110"/>
      <c r="B129" s="110"/>
      <c r="C129" s="89"/>
      <c r="D129" s="235" t="s">
        <v>378</v>
      </c>
      <c r="E129" s="165"/>
      <c r="F129" s="165">
        <v>0</v>
      </c>
      <c r="G129" s="93" t="e">
        <f t="shared" ref="G129:G136" si="513">I129/E129</f>
        <v>#DIV/0!</v>
      </c>
      <c r="H129" s="93" t="e">
        <f t="shared" ref="H129:H136" si="514">M129/E129</f>
        <v>#DIV/0!</v>
      </c>
      <c r="I129" s="95"/>
      <c r="J129" s="95"/>
      <c r="K129" s="95"/>
      <c r="L129" s="236"/>
      <c r="M129" s="96">
        <f t="shared" ref="M129:O129" si="515">Y129+AB129+AE129+AH129+AK129+AN129+AQ129+AT129+AW129+AZ129+BC129+BF129</f>
        <v>0</v>
      </c>
      <c r="N129" s="96">
        <f t="shared" si="515"/>
        <v>0</v>
      </c>
      <c r="O129" s="96">
        <f t="shared" si="515"/>
        <v>0</v>
      </c>
      <c r="P129" s="96">
        <f t="shared" ref="P129:R129" si="516">IF(BI129=0,SUM(Y129+AB129+AE129+AH129+AK129+AN129+AQ129+AT129+AW129+AZ129+BC129+BF129),BI129)</f>
        <v>0</v>
      </c>
      <c r="Q129" s="96">
        <f t="shared" si="516"/>
        <v>0</v>
      </c>
      <c r="R129" s="96">
        <f t="shared" si="516"/>
        <v>0</v>
      </c>
      <c r="S129" s="96">
        <f t="shared" ref="S129:T129" si="517">I129-M129</f>
        <v>0</v>
      </c>
      <c r="T129" s="96">
        <f t="shared" si="517"/>
        <v>0</v>
      </c>
      <c r="U129" s="96">
        <f t="shared" si="491"/>
        <v>0</v>
      </c>
      <c r="V129" s="93" t="e">
        <f t="shared" ref="V129:W129" si="518">M129/I129</f>
        <v>#DIV/0!</v>
      </c>
      <c r="W129" s="93" t="e">
        <f t="shared" si="518"/>
        <v>#DIV/0!</v>
      </c>
      <c r="X129" s="93" t="e">
        <f>O129/L129</f>
        <v>#DIV/0!</v>
      </c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118"/>
      <c r="AU129" s="95"/>
      <c r="AV129" s="95"/>
      <c r="AW129" s="95"/>
      <c r="AX129" s="95"/>
      <c r="AY129" s="95"/>
      <c r="AZ129" s="95"/>
      <c r="BA129" s="95"/>
      <c r="BB129" s="102">
        <v>0</v>
      </c>
      <c r="BC129" s="95"/>
      <c r="BD129" s="95"/>
      <c r="BE129" s="102">
        <v>0</v>
      </c>
      <c r="BF129" s="95"/>
      <c r="BG129" s="95"/>
      <c r="BH129" s="95"/>
      <c r="BI129" s="95"/>
      <c r="BJ129" s="95"/>
      <c r="BK129" s="95"/>
      <c r="BL129" s="98"/>
      <c r="BM129" s="99"/>
      <c r="BN129" s="99"/>
      <c r="BO129" s="99"/>
      <c r="BP129" s="99"/>
    </row>
    <row r="130" spans="1:68" ht="15.75" customHeight="1">
      <c r="A130" s="227"/>
      <c r="B130" s="227"/>
      <c r="C130" s="228"/>
      <c r="D130" s="229" t="s">
        <v>379</v>
      </c>
      <c r="E130" s="230">
        <f t="shared" ref="E130:F130" si="519">SUM(E131:E135)</f>
        <v>0</v>
      </c>
      <c r="F130" s="230">
        <f t="shared" si="519"/>
        <v>216000</v>
      </c>
      <c r="G130" s="186" t="e">
        <f t="shared" si="513"/>
        <v>#DIV/0!</v>
      </c>
      <c r="H130" s="186" t="e">
        <f t="shared" si="514"/>
        <v>#DIV/0!</v>
      </c>
      <c r="I130" s="230">
        <f t="shared" ref="I130:O130" si="520">SUM(I131:I135)</f>
        <v>0</v>
      </c>
      <c r="J130" s="230">
        <f t="shared" si="520"/>
        <v>0</v>
      </c>
      <c r="K130" s="230">
        <f t="shared" si="520"/>
        <v>0</v>
      </c>
      <c r="L130" s="230">
        <f t="shared" si="520"/>
        <v>0</v>
      </c>
      <c r="M130" s="230">
        <f t="shared" si="520"/>
        <v>0</v>
      </c>
      <c r="N130" s="237">
        <f t="shared" si="520"/>
        <v>0</v>
      </c>
      <c r="O130" s="237">
        <f t="shared" si="520"/>
        <v>0</v>
      </c>
      <c r="P130" s="237">
        <f t="shared" ref="P130:R130" si="521">IF(BI130=0,SUM(Y130+AB130+AE130+AH130+AK130+AN130+AQ130+AT130+AW130+AZ130+BC130+BF130),BI130)</f>
        <v>0</v>
      </c>
      <c r="Q130" s="237">
        <f t="shared" si="521"/>
        <v>0</v>
      </c>
      <c r="R130" s="237">
        <f t="shared" si="521"/>
        <v>0</v>
      </c>
      <c r="S130" s="237">
        <f t="shared" ref="S130:BK130" si="522">SUM(S131:S135)</f>
        <v>0</v>
      </c>
      <c r="T130" s="237">
        <f t="shared" si="522"/>
        <v>0</v>
      </c>
      <c r="U130" s="237">
        <f t="shared" si="522"/>
        <v>0</v>
      </c>
      <c r="V130" s="237" t="e">
        <f t="shared" si="522"/>
        <v>#DIV/0!</v>
      </c>
      <c r="W130" s="237" t="e">
        <f t="shared" si="522"/>
        <v>#DIV/0!</v>
      </c>
      <c r="X130" s="237" t="e">
        <f t="shared" si="522"/>
        <v>#DIV/0!</v>
      </c>
      <c r="Y130" s="230">
        <f t="shared" si="522"/>
        <v>0</v>
      </c>
      <c r="Z130" s="230">
        <f t="shared" si="522"/>
        <v>0</v>
      </c>
      <c r="AA130" s="230">
        <f t="shared" si="522"/>
        <v>0</v>
      </c>
      <c r="AB130" s="230">
        <f t="shared" si="522"/>
        <v>0</v>
      </c>
      <c r="AC130" s="230">
        <f t="shared" si="522"/>
        <v>0</v>
      </c>
      <c r="AD130" s="230">
        <f t="shared" si="522"/>
        <v>0</v>
      </c>
      <c r="AE130" s="230">
        <f t="shared" si="522"/>
        <v>0</v>
      </c>
      <c r="AF130" s="230">
        <f t="shared" si="522"/>
        <v>0</v>
      </c>
      <c r="AG130" s="230">
        <f t="shared" si="522"/>
        <v>0</v>
      </c>
      <c r="AH130" s="230">
        <f t="shared" si="522"/>
        <v>0</v>
      </c>
      <c r="AI130" s="230">
        <f t="shared" si="522"/>
        <v>0</v>
      </c>
      <c r="AJ130" s="230">
        <f t="shared" si="522"/>
        <v>0</v>
      </c>
      <c r="AK130" s="230">
        <f t="shared" si="522"/>
        <v>0</v>
      </c>
      <c r="AL130" s="230">
        <f t="shared" si="522"/>
        <v>0</v>
      </c>
      <c r="AM130" s="230">
        <f t="shared" si="522"/>
        <v>0</v>
      </c>
      <c r="AN130" s="230">
        <f t="shared" si="522"/>
        <v>0</v>
      </c>
      <c r="AO130" s="230">
        <f t="shared" si="522"/>
        <v>0</v>
      </c>
      <c r="AP130" s="230">
        <f t="shared" si="522"/>
        <v>0</v>
      </c>
      <c r="AQ130" s="230">
        <f t="shared" si="522"/>
        <v>0</v>
      </c>
      <c r="AR130" s="230">
        <f t="shared" si="522"/>
        <v>0</v>
      </c>
      <c r="AS130" s="230">
        <f t="shared" si="522"/>
        <v>0</v>
      </c>
      <c r="AT130" s="230">
        <f t="shared" si="522"/>
        <v>0</v>
      </c>
      <c r="AU130" s="230">
        <f t="shared" si="522"/>
        <v>0</v>
      </c>
      <c r="AV130" s="230">
        <f t="shared" si="522"/>
        <v>0</v>
      </c>
      <c r="AW130" s="230">
        <f t="shared" si="522"/>
        <v>0</v>
      </c>
      <c r="AX130" s="230">
        <f t="shared" si="522"/>
        <v>0</v>
      </c>
      <c r="AY130" s="230">
        <f t="shared" si="522"/>
        <v>0</v>
      </c>
      <c r="AZ130" s="230">
        <f t="shared" si="522"/>
        <v>0</v>
      </c>
      <c r="BA130" s="230">
        <f t="shared" si="522"/>
        <v>0</v>
      </c>
      <c r="BB130" s="230">
        <f t="shared" si="522"/>
        <v>0</v>
      </c>
      <c r="BC130" s="230">
        <f t="shared" si="522"/>
        <v>0</v>
      </c>
      <c r="BD130" s="230">
        <f t="shared" si="522"/>
        <v>0</v>
      </c>
      <c r="BE130" s="230">
        <f t="shared" si="522"/>
        <v>0</v>
      </c>
      <c r="BF130" s="230">
        <f t="shared" si="522"/>
        <v>0</v>
      </c>
      <c r="BG130" s="230">
        <f t="shared" si="522"/>
        <v>0</v>
      </c>
      <c r="BH130" s="230">
        <f t="shared" si="522"/>
        <v>0</v>
      </c>
      <c r="BI130" s="230">
        <f t="shared" si="522"/>
        <v>0</v>
      </c>
      <c r="BJ130" s="230">
        <f t="shared" si="522"/>
        <v>0</v>
      </c>
      <c r="BK130" s="230">
        <f t="shared" si="522"/>
        <v>0</v>
      </c>
      <c r="BL130" s="232"/>
      <c r="BM130" s="233"/>
      <c r="BN130" s="233"/>
      <c r="BO130" s="233"/>
      <c r="BP130" s="233"/>
    </row>
    <row r="131" spans="1:68" ht="15.75" customHeight="1">
      <c r="A131" s="110"/>
      <c r="B131" s="110"/>
      <c r="C131" s="89" t="s">
        <v>380</v>
      </c>
      <c r="D131" s="90" t="s">
        <v>381</v>
      </c>
      <c r="E131" s="165"/>
      <c r="F131" s="165">
        <v>216000</v>
      </c>
      <c r="G131" s="93" t="e">
        <f t="shared" si="513"/>
        <v>#DIV/0!</v>
      </c>
      <c r="H131" s="93" t="e">
        <f t="shared" si="514"/>
        <v>#DIV/0!</v>
      </c>
      <c r="I131" s="95"/>
      <c r="J131" s="95"/>
      <c r="K131" s="95"/>
      <c r="L131" s="95"/>
      <c r="M131" s="96">
        <f t="shared" ref="M131:O131" si="523">Y131+AB131+AE131+AH131+AK131+AN131+AQ131+AT131+AW131+AZ131+BC131+BF131</f>
        <v>0</v>
      </c>
      <c r="N131" s="96">
        <f t="shared" si="523"/>
        <v>0</v>
      </c>
      <c r="O131" s="96">
        <f t="shared" si="523"/>
        <v>0</v>
      </c>
      <c r="P131" s="96">
        <f t="shared" ref="P131:R131" si="524">IF(BI131=0,SUM(Y131+AB131+AE131+AH131+AK131+AN131+AQ131+AT131+AW131+AZ131+BC131+BF131),BI131)</f>
        <v>0</v>
      </c>
      <c r="Q131" s="96">
        <f t="shared" si="524"/>
        <v>0</v>
      </c>
      <c r="R131" s="96">
        <f t="shared" si="524"/>
        <v>0</v>
      </c>
      <c r="S131" s="96">
        <f t="shared" ref="S131:T131" si="525">I131-M131</f>
        <v>0</v>
      </c>
      <c r="T131" s="96">
        <f t="shared" si="525"/>
        <v>0</v>
      </c>
      <c r="U131" s="96">
        <f t="shared" ref="U131:U135" si="526">L131-O131</f>
        <v>0</v>
      </c>
      <c r="V131" s="97" t="e">
        <f t="shared" ref="V131:W131" si="527">M131/I131</f>
        <v>#DIV/0!</v>
      </c>
      <c r="W131" s="97" t="e">
        <f t="shared" si="527"/>
        <v>#DIV/0!</v>
      </c>
      <c r="X131" s="97" t="e">
        <f t="shared" ref="X131:X135" si="528">O131/L131</f>
        <v>#DIV/0!</v>
      </c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102">
        <v>0</v>
      </c>
      <c r="AK131" s="95"/>
      <c r="AL131" s="95"/>
      <c r="AM131" s="102">
        <v>0</v>
      </c>
      <c r="AN131" s="95"/>
      <c r="AO131" s="95"/>
      <c r="AP131" s="102">
        <v>0</v>
      </c>
      <c r="AQ131" s="95"/>
      <c r="AR131" s="95"/>
      <c r="AS131" s="95"/>
      <c r="AT131" s="118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8"/>
      <c r="BM131" s="99"/>
      <c r="BN131" s="99"/>
      <c r="BO131" s="99"/>
      <c r="BP131" s="99"/>
    </row>
    <row r="132" spans="1:68" ht="15.75" customHeight="1">
      <c r="A132" s="88"/>
      <c r="B132" s="88"/>
      <c r="C132" s="89" t="s">
        <v>380</v>
      </c>
      <c r="D132" s="90" t="s">
        <v>382</v>
      </c>
      <c r="E132" s="165"/>
      <c r="F132" s="165"/>
      <c r="G132" s="93" t="e">
        <f t="shared" si="513"/>
        <v>#DIV/0!</v>
      </c>
      <c r="H132" s="93" t="e">
        <f t="shared" si="514"/>
        <v>#DIV/0!</v>
      </c>
      <c r="I132" s="95"/>
      <c r="J132" s="95"/>
      <c r="K132" s="95"/>
      <c r="L132" s="82"/>
      <c r="M132" s="96">
        <f t="shared" ref="M132:O132" si="529">Y132+AB132+AE132+AH132+AK132+AN132+AQ132+AT132+AW132+AZ132+BC132+BF132</f>
        <v>0</v>
      </c>
      <c r="N132" s="96">
        <f t="shared" si="529"/>
        <v>0</v>
      </c>
      <c r="O132" s="96">
        <f t="shared" si="529"/>
        <v>0</v>
      </c>
      <c r="P132" s="96">
        <f t="shared" ref="P132:R132" si="530">IF(BI132=0,SUM(Y132+AB132+AE132+AH132+AK132+AN132+AQ132+AT132+AW132+AZ132+BC132+BF132),BI132)</f>
        <v>0</v>
      </c>
      <c r="Q132" s="96">
        <f t="shared" si="530"/>
        <v>0</v>
      </c>
      <c r="R132" s="96">
        <f t="shared" si="530"/>
        <v>0</v>
      </c>
      <c r="S132" s="96">
        <f t="shared" ref="S132:T132" si="531">I132-M132</f>
        <v>0</v>
      </c>
      <c r="T132" s="96">
        <f t="shared" si="531"/>
        <v>0</v>
      </c>
      <c r="U132" s="96">
        <f t="shared" si="526"/>
        <v>0</v>
      </c>
      <c r="V132" s="97" t="e">
        <f t="shared" ref="V132:W132" si="532">M132/I132</f>
        <v>#DIV/0!</v>
      </c>
      <c r="W132" s="97" t="e">
        <f t="shared" si="532"/>
        <v>#DIV/0!</v>
      </c>
      <c r="X132" s="97" t="e">
        <f t="shared" si="528"/>
        <v>#DIV/0!</v>
      </c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4"/>
      <c r="AJ132" s="95"/>
      <c r="AK132" s="95"/>
      <c r="AL132" s="94"/>
      <c r="AM132" s="95"/>
      <c r="AN132" s="95"/>
      <c r="AO132" s="94"/>
      <c r="AP132" s="94"/>
      <c r="AQ132" s="95"/>
      <c r="AR132" s="95"/>
      <c r="AS132" s="94"/>
      <c r="AT132" s="95"/>
      <c r="AU132" s="94"/>
      <c r="AV132" s="94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8"/>
      <c r="BM132" s="99"/>
      <c r="BN132" s="99"/>
      <c r="BO132" s="99"/>
      <c r="BP132" s="99"/>
    </row>
    <row r="133" spans="1:68" ht="15.75" customHeight="1">
      <c r="A133" s="88"/>
      <c r="B133" s="88"/>
      <c r="C133" s="89" t="s">
        <v>380</v>
      </c>
      <c r="D133" s="90" t="s">
        <v>383</v>
      </c>
      <c r="E133" s="165"/>
      <c r="F133" s="165"/>
      <c r="G133" s="93" t="e">
        <f t="shared" si="513"/>
        <v>#DIV/0!</v>
      </c>
      <c r="H133" s="93" t="e">
        <f t="shared" si="514"/>
        <v>#DIV/0!</v>
      </c>
      <c r="I133" s="95"/>
      <c r="J133" s="95"/>
      <c r="K133" s="95"/>
      <c r="L133" s="95"/>
      <c r="M133" s="96">
        <f t="shared" ref="M133:O133" si="533">Y133+AB133+AE133+AH133+AK133+AN133+AQ133+AT133+AW133+AZ133+BC133+BF133</f>
        <v>0</v>
      </c>
      <c r="N133" s="96">
        <f t="shared" si="533"/>
        <v>0</v>
      </c>
      <c r="O133" s="96">
        <f t="shared" si="533"/>
        <v>0</v>
      </c>
      <c r="P133" s="96">
        <f t="shared" ref="P133:R133" si="534">IF(BI133=0,SUM(Y133+AB133+AE133+AH133+AK133+AN133+AQ133+AT133+AW133+AZ133+BC133+BF133),BI133)</f>
        <v>0</v>
      </c>
      <c r="Q133" s="96">
        <f t="shared" si="534"/>
        <v>0</v>
      </c>
      <c r="R133" s="96">
        <f t="shared" si="534"/>
        <v>0</v>
      </c>
      <c r="S133" s="96">
        <f t="shared" ref="S133:T133" si="535">I133-M133</f>
        <v>0</v>
      </c>
      <c r="T133" s="96">
        <f t="shared" si="535"/>
        <v>0</v>
      </c>
      <c r="U133" s="96">
        <f t="shared" si="526"/>
        <v>0</v>
      </c>
      <c r="V133" s="97" t="e">
        <f t="shared" ref="V133:W133" si="536">M133/I133</f>
        <v>#DIV/0!</v>
      </c>
      <c r="W133" s="97" t="e">
        <f t="shared" si="536"/>
        <v>#DIV/0!</v>
      </c>
      <c r="X133" s="97" t="e">
        <f t="shared" si="528"/>
        <v>#DIV/0!</v>
      </c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4"/>
      <c r="AJ133" s="95"/>
      <c r="AK133" s="95"/>
      <c r="AL133" s="94"/>
      <c r="AM133" s="95"/>
      <c r="AN133" s="95"/>
      <c r="AO133" s="94"/>
      <c r="AP133" s="94"/>
      <c r="AQ133" s="95"/>
      <c r="AR133" s="95"/>
      <c r="AS133" s="94"/>
      <c r="AT133" s="95"/>
      <c r="AU133" s="94"/>
      <c r="AV133" s="94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8"/>
      <c r="BM133" s="99"/>
      <c r="BN133" s="99"/>
      <c r="BO133" s="99"/>
      <c r="BP133" s="99"/>
    </row>
    <row r="134" spans="1:68" ht="15.75" customHeight="1">
      <c r="A134" s="88"/>
      <c r="B134" s="88"/>
      <c r="C134" s="89" t="s">
        <v>380</v>
      </c>
      <c r="D134" s="90" t="s">
        <v>384</v>
      </c>
      <c r="E134" s="165"/>
      <c r="F134" s="165"/>
      <c r="G134" s="93" t="e">
        <f t="shared" si="513"/>
        <v>#DIV/0!</v>
      </c>
      <c r="H134" s="93" t="e">
        <f t="shared" si="514"/>
        <v>#DIV/0!</v>
      </c>
      <c r="I134" s="95"/>
      <c r="J134" s="95"/>
      <c r="K134" s="95"/>
      <c r="L134" s="95"/>
      <c r="M134" s="96">
        <f t="shared" ref="M134:O134" si="537">Y134+AB134+AE134+AH134+AK134+AN134+AQ134+AT134+AW134+AZ134+BC134+BF134</f>
        <v>0</v>
      </c>
      <c r="N134" s="96">
        <f t="shared" si="537"/>
        <v>0</v>
      </c>
      <c r="O134" s="96">
        <f t="shared" si="537"/>
        <v>0</v>
      </c>
      <c r="P134" s="96">
        <f t="shared" ref="P134:R134" si="538">IF(BI134=0,SUM(Y134+AB134+AE134+AH134+AK134+AN134+AQ134+AT134+AW134+AZ134+BC134+BF134),BI134)</f>
        <v>0</v>
      </c>
      <c r="Q134" s="96">
        <f t="shared" si="538"/>
        <v>0</v>
      </c>
      <c r="R134" s="96">
        <f t="shared" si="538"/>
        <v>0</v>
      </c>
      <c r="S134" s="96">
        <f t="shared" ref="S134:T134" si="539">I134-M134</f>
        <v>0</v>
      </c>
      <c r="T134" s="96">
        <f t="shared" si="539"/>
        <v>0</v>
      </c>
      <c r="U134" s="96">
        <f t="shared" si="526"/>
        <v>0</v>
      </c>
      <c r="V134" s="97" t="e">
        <f t="shared" ref="V134:W134" si="540">M134/I134</f>
        <v>#DIV/0!</v>
      </c>
      <c r="W134" s="97" t="e">
        <f t="shared" si="540"/>
        <v>#DIV/0!</v>
      </c>
      <c r="X134" s="97" t="e">
        <f t="shared" si="528"/>
        <v>#DIV/0!</v>
      </c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4"/>
      <c r="AJ134" s="95"/>
      <c r="AK134" s="95"/>
      <c r="AL134" s="94"/>
      <c r="AM134" s="95"/>
      <c r="AN134" s="95"/>
      <c r="AO134" s="94"/>
      <c r="AP134" s="94"/>
      <c r="AQ134" s="95"/>
      <c r="AR134" s="95"/>
      <c r="AS134" s="94"/>
      <c r="AT134" s="95"/>
      <c r="AU134" s="94"/>
      <c r="AV134" s="94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8"/>
      <c r="BM134" s="99"/>
      <c r="BN134" s="99"/>
      <c r="BO134" s="99"/>
      <c r="BP134" s="99"/>
    </row>
    <row r="135" spans="1:68" ht="15.75" customHeight="1">
      <c r="A135" s="88"/>
      <c r="B135" s="88"/>
      <c r="C135" s="89" t="s">
        <v>385</v>
      </c>
      <c r="D135" s="90" t="s">
        <v>386</v>
      </c>
      <c r="E135" s="165"/>
      <c r="F135" s="165"/>
      <c r="G135" s="93" t="e">
        <f t="shared" si="513"/>
        <v>#DIV/0!</v>
      </c>
      <c r="H135" s="93" t="e">
        <f t="shared" si="514"/>
        <v>#DIV/0!</v>
      </c>
      <c r="I135" s="95"/>
      <c r="J135" s="95"/>
      <c r="K135" s="95"/>
      <c r="L135" s="238"/>
      <c r="M135" s="96">
        <f t="shared" ref="M135:O135" si="541">Y135+AB135+AE135+AH135+AK135+AN135+AQ135+AT135+AW135+AZ135+BC135+BF135</f>
        <v>0</v>
      </c>
      <c r="N135" s="96">
        <f t="shared" si="541"/>
        <v>0</v>
      </c>
      <c r="O135" s="96">
        <f t="shared" si="541"/>
        <v>0</v>
      </c>
      <c r="P135" s="96">
        <f t="shared" ref="P135:R135" si="542">IF(BI135=0,SUM(Y135+AB135+AE135+AH135+AK135+AN135+AQ135+AT135+AW135+AZ135+BC135+BF135),BI135)</f>
        <v>0</v>
      </c>
      <c r="Q135" s="96">
        <f t="shared" si="542"/>
        <v>0</v>
      </c>
      <c r="R135" s="96">
        <f t="shared" si="542"/>
        <v>0</v>
      </c>
      <c r="S135" s="96">
        <f t="shared" ref="S135:T135" si="543">I135-M135</f>
        <v>0</v>
      </c>
      <c r="T135" s="96">
        <f t="shared" si="543"/>
        <v>0</v>
      </c>
      <c r="U135" s="96">
        <f t="shared" si="526"/>
        <v>0</v>
      </c>
      <c r="V135" s="97" t="e">
        <f t="shared" ref="V135:W135" si="544">M135/I135</f>
        <v>#DIV/0!</v>
      </c>
      <c r="W135" s="97" t="e">
        <f t="shared" si="544"/>
        <v>#DIV/0!</v>
      </c>
      <c r="X135" s="97" t="e">
        <f t="shared" si="528"/>
        <v>#DIV/0!</v>
      </c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8"/>
      <c r="BM135" s="99"/>
      <c r="BN135" s="99"/>
      <c r="BO135" s="99"/>
      <c r="BP135" s="99"/>
    </row>
    <row r="136" spans="1:68" ht="15.75" customHeight="1">
      <c r="A136" s="239"/>
      <c r="B136" s="239"/>
      <c r="C136" s="228"/>
      <c r="D136" s="240" t="s">
        <v>387</v>
      </c>
      <c r="E136" s="241">
        <f t="shared" ref="E136:F136" si="545">SUM(E137:E139)</f>
        <v>0</v>
      </c>
      <c r="F136" s="241">
        <f t="shared" si="545"/>
        <v>867964.47</v>
      </c>
      <c r="G136" s="186" t="e">
        <f t="shared" si="513"/>
        <v>#DIV/0!</v>
      </c>
      <c r="H136" s="186" t="e">
        <f t="shared" si="514"/>
        <v>#DIV/0!</v>
      </c>
      <c r="I136" s="241">
        <f t="shared" ref="I136:O136" si="546">SUM(I137:I139)</f>
        <v>0</v>
      </c>
      <c r="J136" s="241">
        <f t="shared" si="546"/>
        <v>203666.88</v>
      </c>
      <c r="K136" s="241">
        <f t="shared" si="546"/>
        <v>0</v>
      </c>
      <c r="L136" s="241">
        <f t="shared" si="546"/>
        <v>0</v>
      </c>
      <c r="M136" s="241">
        <f t="shared" si="546"/>
        <v>0</v>
      </c>
      <c r="N136" s="242">
        <f t="shared" si="546"/>
        <v>130838</v>
      </c>
      <c r="O136" s="242">
        <f t="shared" si="546"/>
        <v>0</v>
      </c>
      <c r="P136" s="242">
        <f t="shared" ref="P136:R136" si="547">IF(BI136=0,SUM(Y136+AB136+AE136+AH136+AK136+AN136+AQ136+AT136+AW136+AZ136+BC136+BF136),BI136)</f>
        <v>0</v>
      </c>
      <c r="Q136" s="242">
        <f t="shared" si="547"/>
        <v>130838</v>
      </c>
      <c r="R136" s="242">
        <f t="shared" si="547"/>
        <v>0</v>
      </c>
      <c r="S136" s="241">
        <f t="shared" ref="S136:BK136" si="548">SUM(S137:S139)</f>
        <v>0</v>
      </c>
      <c r="T136" s="185">
        <f t="shared" si="548"/>
        <v>72828.88</v>
      </c>
      <c r="U136" s="185">
        <f t="shared" si="548"/>
        <v>0</v>
      </c>
      <c r="V136" s="185" t="e">
        <f t="shared" si="548"/>
        <v>#DIV/0!</v>
      </c>
      <c r="W136" s="185" t="e">
        <f t="shared" si="548"/>
        <v>#DIV/0!</v>
      </c>
      <c r="X136" s="185" t="e">
        <f t="shared" si="548"/>
        <v>#DIV/0!</v>
      </c>
      <c r="Y136" s="241">
        <f t="shared" si="548"/>
        <v>0</v>
      </c>
      <c r="Z136" s="241">
        <f t="shared" si="548"/>
        <v>0</v>
      </c>
      <c r="AA136" s="241">
        <f t="shared" si="548"/>
        <v>0</v>
      </c>
      <c r="AB136" s="241">
        <f t="shared" si="548"/>
        <v>0</v>
      </c>
      <c r="AC136" s="241">
        <f t="shared" si="548"/>
        <v>0</v>
      </c>
      <c r="AD136" s="241">
        <f t="shared" si="548"/>
        <v>0</v>
      </c>
      <c r="AE136" s="241">
        <f t="shared" si="548"/>
        <v>0</v>
      </c>
      <c r="AF136" s="241">
        <f t="shared" si="548"/>
        <v>59424.31</v>
      </c>
      <c r="AG136" s="241">
        <f t="shared" si="548"/>
        <v>0</v>
      </c>
      <c r="AH136" s="241">
        <f t="shared" si="548"/>
        <v>0</v>
      </c>
      <c r="AI136" s="241">
        <f t="shared" si="548"/>
        <v>71413.69</v>
      </c>
      <c r="AJ136" s="241">
        <f t="shared" si="548"/>
        <v>0</v>
      </c>
      <c r="AK136" s="241">
        <f t="shared" si="548"/>
        <v>0</v>
      </c>
      <c r="AL136" s="241">
        <f t="shared" si="548"/>
        <v>0</v>
      </c>
      <c r="AM136" s="241">
        <f t="shared" si="548"/>
        <v>0</v>
      </c>
      <c r="AN136" s="241">
        <f t="shared" si="548"/>
        <v>0</v>
      </c>
      <c r="AO136" s="241">
        <f t="shared" si="548"/>
        <v>0</v>
      </c>
      <c r="AP136" s="241">
        <f t="shared" si="548"/>
        <v>0</v>
      </c>
      <c r="AQ136" s="241">
        <f t="shared" si="548"/>
        <v>0</v>
      </c>
      <c r="AR136" s="241">
        <f t="shared" si="548"/>
        <v>0</v>
      </c>
      <c r="AS136" s="241">
        <f t="shared" si="548"/>
        <v>0</v>
      </c>
      <c r="AT136" s="241">
        <f t="shared" si="548"/>
        <v>0</v>
      </c>
      <c r="AU136" s="241">
        <f t="shared" si="548"/>
        <v>0</v>
      </c>
      <c r="AV136" s="241">
        <f t="shared" si="548"/>
        <v>0</v>
      </c>
      <c r="AW136" s="241">
        <f t="shared" si="548"/>
        <v>0</v>
      </c>
      <c r="AX136" s="241">
        <f t="shared" si="548"/>
        <v>0</v>
      </c>
      <c r="AY136" s="241">
        <f t="shared" si="548"/>
        <v>0</v>
      </c>
      <c r="AZ136" s="241">
        <f t="shared" si="548"/>
        <v>0</v>
      </c>
      <c r="BA136" s="241">
        <f t="shared" si="548"/>
        <v>0</v>
      </c>
      <c r="BB136" s="241">
        <f t="shared" si="548"/>
        <v>0</v>
      </c>
      <c r="BC136" s="241">
        <f t="shared" si="548"/>
        <v>0</v>
      </c>
      <c r="BD136" s="241">
        <f t="shared" si="548"/>
        <v>0</v>
      </c>
      <c r="BE136" s="241">
        <f t="shared" si="548"/>
        <v>0</v>
      </c>
      <c r="BF136" s="241">
        <f t="shared" si="548"/>
        <v>0</v>
      </c>
      <c r="BG136" s="241">
        <f t="shared" si="548"/>
        <v>0</v>
      </c>
      <c r="BH136" s="241">
        <f t="shared" si="548"/>
        <v>0</v>
      </c>
      <c r="BI136" s="241">
        <f t="shared" si="548"/>
        <v>0</v>
      </c>
      <c r="BJ136" s="241">
        <f t="shared" si="548"/>
        <v>0</v>
      </c>
      <c r="BK136" s="241">
        <f t="shared" si="548"/>
        <v>0</v>
      </c>
      <c r="BL136" s="232"/>
      <c r="BM136" s="233"/>
      <c r="BN136" s="233"/>
      <c r="BO136" s="233"/>
      <c r="BP136" s="233"/>
    </row>
    <row r="137" spans="1:68" ht="15.75" customHeight="1">
      <c r="A137" s="88"/>
      <c r="B137" s="205" t="s">
        <v>206</v>
      </c>
      <c r="C137" s="100" t="s">
        <v>388</v>
      </c>
      <c r="D137" s="90" t="s">
        <v>138</v>
      </c>
      <c r="E137" s="91">
        <v>0</v>
      </c>
      <c r="F137" s="194"/>
      <c r="G137" s="93" t="e">
        <f t="shared" ref="G137:G138" si="549">I137/#REF!</f>
        <v>#REF!</v>
      </c>
      <c r="H137" s="93" t="e">
        <f t="shared" ref="H137:H138" si="550">M137/#REF!</f>
        <v>#REF!</v>
      </c>
      <c r="I137" s="95"/>
      <c r="J137" s="95">
        <v>193192.78</v>
      </c>
      <c r="K137" s="95"/>
      <c r="L137" s="95"/>
      <c r="M137" s="96">
        <f t="shared" ref="M137:O137" si="551">Y137+AB137+AE137+AH137+AK137+AN137+AQ137+AT137+AW137+AZ137+BC137+BF137</f>
        <v>0</v>
      </c>
      <c r="N137" s="96">
        <f t="shared" si="551"/>
        <v>130838</v>
      </c>
      <c r="O137" s="96">
        <f t="shared" si="551"/>
        <v>0</v>
      </c>
      <c r="P137" s="96">
        <f t="shared" ref="P137:R137" si="552">IF(BI137=0,SUM(Y137+AB137+AE137+AH137+AK137+AN137+AQ137+AT137+AW137+AZ137+BC137+BF137),BI137)</f>
        <v>0</v>
      </c>
      <c r="Q137" s="96">
        <f t="shared" si="552"/>
        <v>130838</v>
      </c>
      <c r="R137" s="96">
        <f t="shared" si="552"/>
        <v>0</v>
      </c>
      <c r="S137" s="96">
        <f t="shared" ref="S137:T137" si="553">I137-M137</f>
        <v>0</v>
      </c>
      <c r="T137" s="96">
        <f t="shared" si="553"/>
        <v>62354.78</v>
      </c>
      <c r="U137" s="96">
        <f t="shared" ref="U137:U139" si="554">L137-O137</f>
        <v>0</v>
      </c>
      <c r="V137" s="97" t="e">
        <f t="shared" ref="V137:W137" si="555">M137/I137</f>
        <v>#DIV/0!</v>
      </c>
      <c r="W137" s="97">
        <f t="shared" si="555"/>
        <v>0.67724062979993349</v>
      </c>
      <c r="X137" s="97" t="e">
        <f t="shared" ref="X137:X139" si="556">O137/L137</f>
        <v>#DIV/0!</v>
      </c>
      <c r="Y137" s="95"/>
      <c r="Z137" s="95"/>
      <c r="AA137" s="95"/>
      <c r="AB137" s="95"/>
      <c r="AC137" s="95"/>
      <c r="AD137" s="95"/>
      <c r="AE137" s="95"/>
      <c r="AF137" s="95">
        <f>59424.31</f>
        <v>59424.31</v>
      </c>
      <c r="AG137" s="95"/>
      <c r="AH137" s="95"/>
      <c r="AI137" s="95">
        <f>31947.84+39465.85</f>
        <v>71413.69</v>
      </c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8"/>
      <c r="BM137" s="99"/>
      <c r="BN137" s="99"/>
      <c r="BO137" s="99"/>
      <c r="BP137" s="99"/>
    </row>
    <row r="138" spans="1:68" ht="15.75" customHeight="1">
      <c r="A138" s="88"/>
      <c r="B138" s="205"/>
      <c r="C138" s="100" t="s">
        <v>388</v>
      </c>
      <c r="D138" s="121" t="s">
        <v>139</v>
      </c>
      <c r="E138" s="91"/>
      <c r="F138" s="194">
        <v>400000</v>
      </c>
      <c r="G138" s="93" t="e">
        <f t="shared" si="549"/>
        <v>#REF!</v>
      </c>
      <c r="H138" s="93" t="e">
        <f t="shared" si="550"/>
        <v>#REF!</v>
      </c>
      <c r="I138" s="118"/>
      <c r="J138" s="95"/>
      <c r="K138" s="95"/>
      <c r="L138" s="201"/>
      <c r="M138" s="96">
        <f t="shared" ref="M138:O138" si="557">Y138+AB138+AE138+AH138+AK138+AN138+AQ138+AT138+AW138+AZ138+BC138+BF138</f>
        <v>0</v>
      </c>
      <c r="N138" s="96">
        <f t="shared" si="557"/>
        <v>0</v>
      </c>
      <c r="O138" s="96">
        <f t="shared" si="557"/>
        <v>0</v>
      </c>
      <c r="P138" s="96">
        <f t="shared" ref="P138:R138" si="558">IF(BI138=0,SUM(Y138+AB138+AE138+AH138+AK138+AN138+AQ138+AT138+AW138+AZ138+BC138+BF138),BI138)</f>
        <v>0</v>
      </c>
      <c r="Q138" s="96">
        <f t="shared" si="558"/>
        <v>0</v>
      </c>
      <c r="R138" s="96">
        <f t="shared" si="558"/>
        <v>0</v>
      </c>
      <c r="S138" s="96">
        <f t="shared" ref="S138:T138" si="559">I138-M138</f>
        <v>0</v>
      </c>
      <c r="T138" s="96">
        <f t="shared" si="559"/>
        <v>0</v>
      </c>
      <c r="U138" s="96">
        <f t="shared" si="554"/>
        <v>0</v>
      </c>
      <c r="V138" s="97" t="e">
        <f t="shared" ref="V138:W138" si="560">M138/I138</f>
        <v>#DIV/0!</v>
      </c>
      <c r="W138" s="97" t="e">
        <f t="shared" si="560"/>
        <v>#DIV/0!</v>
      </c>
      <c r="X138" s="97" t="e">
        <f t="shared" si="556"/>
        <v>#DIV/0!</v>
      </c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8"/>
      <c r="BM138" s="99"/>
      <c r="BN138" s="99"/>
      <c r="BO138" s="99"/>
      <c r="BP138" s="99"/>
    </row>
    <row r="139" spans="1:68" ht="15.75" customHeight="1">
      <c r="A139" s="88"/>
      <c r="B139" s="205" t="s">
        <v>389</v>
      </c>
      <c r="C139" s="89"/>
      <c r="D139" s="121" t="s">
        <v>139</v>
      </c>
      <c r="E139" s="165"/>
      <c r="F139" s="165">
        <v>467964.47</v>
      </c>
      <c r="G139" s="93" t="e">
        <f t="shared" ref="G139:G143" si="561">I139/E139</f>
        <v>#DIV/0!</v>
      </c>
      <c r="H139" s="93" t="e">
        <f t="shared" ref="H139:H143" si="562">M139/E139</f>
        <v>#DIV/0!</v>
      </c>
      <c r="I139" s="95"/>
      <c r="J139" s="95">
        <v>10474.1</v>
      </c>
      <c r="K139" s="95"/>
      <c r="L139" s="243"/>
      <c r="M139" s="96">
        <f t="shared" ref="M139:O139" si="563">Y139+AB139+AE139+AH139+AK139+AN139+AQ139+AT139+AW139+AZ139+BC139+BF139</f>
        <v>0</v>
      </c>
      <c r="N139" s="96">
        <f t="shared" si="563"/>
        <v>0</v>
      </c>
      <c r="O139" s="96">
        <f t="shared" si="563"/>
        <v>0</v>
      </c>
      <c r="P139" s="96">
        <f t="shared" ref="P139:R139" si="564">IF(BI139=0,SUM(Y139+AB139+AE139+AH139+AK139+AN139+AQ139+AT139+AW139+AZ139+BC139+BF139),BI139)</f>
        <v>0</v>
      </c>
      <c r="Q139" s="96">
        <f t="shared" si="564"/>
        <v>0</v>
      </c>
      <c r="R139" s="96">
        <f t="shared" si="564"/>
        <v>0</v>
      </c>
      <c r="S139" s="96">
        <f t="shared" ref="S139:T139" si="565">I139-M139</f>
        <v>0</v>
      </c>
      <c r="T139" s="96">
        <f t="shared" si="565"/>
        <v>10474.1</v>
      </c>
      <c r="U139" s="96">
        <f t="shared" si="554"/>
        <v>0</v>
      </c>
      <c r="V139" s="97" t="e">
        <f t="shared" ref="V139:W139" si="566">M139/I139</f>
        <v>#DIV/0!</v>
      </c>
      <c r="W139" s="97">
        <f t="shared" si="566"/>
        <v>0</v>
      </c>
      <c r="X139" s="97" t="e">
        <f t="shared" si="556"/>
        <v>#DIV/0!</v>
      </c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8"/>
      <c r="BM139" s="99"/>
      <c r="BN139" s="99"/>
      <c r="BO139" s="99"/>
      <c r="BP139" s="99"/>
    </row>
    <row r="140" spans="1:68" ht="15.75" customHeight="1">
      <c r="A140" s="239"/>
      <c r="B140" s="239"/>
      <c r="C140" s="228"/>
      <c r="D140" s="240" t="s">
        <v>390</v>
      </c>
      <c r="E140" s="241">
        <f t="shared" ref="E140:F140" si="567">SUM(E141:E143)</f>
        <v>0</v>
      </c>
      <c r="F140" s="241">
        <f t="shared" si="567"/>
        <v>90000</v>
      </c>
      <c r="G140" s="186" t="e">
        <f t="shared" si="561"/>
        <v>#DIV/0!</v>
      </c>
      <c r="H140" s="186" t="e">
        <f t="shared" si="562"/>
        <v>#DIV/0!</v>
      </c>
      <c r="I140" s="241">
        <f>SUM(I141:I143)</f>
        <v>0</v>
      </c>
      <c r="J140" s="241">
        <f t="shared" ref="J140:K140" si="568">SUM(J141:J144)</f>
        <v>4237.2</v>
      </c>
      <c r="K140" s="241">
        <f t="shared" si="568"/>
        <v>0</v>
      </c>
      <c r="L140" s="241">
        <f t="shared" ref="L140:M140" si="569">SUM(L141:L143)</f>
        <v>0</v>
      </c>
      <c r="M140" s="241">
        <f t="shared" si="569"/>
        <v>0</v>
      </c>
      <c r="N140" s="242">
        <f>SUM(N141:N144)</f>
        <v>4237.2</v>
      </c>
      <c r="O140" s="242">
        <f>SUM(O141:O143)</f>
        <v>0</v>
      </c>
      <c r="P140" s="242">
        <f t="shared" ref="P140:R140" si="570">IF(BI140=0,SUM(Y140+AB140+AE140+AH140+AK140+AN140+AQ140+AT140+AW140+AZ140+BC140+BF140),BI140)</f>
        <v>0</v>
      </c>
      <c r="Q140" s="242">
        <f t="shared" si="570"/>
        <v>4237.2</v>
      </c>
      <c r="R140" s="242">
        <f t="shared" si="570"/>
        <v>0</v>
      </c>
      <c r="S140" s="241">
        <f t="shared" ref="S140:AE140" si="571">SUM(S141:S143)</f>
        <v>0</v>
      </c>
      <c r="T140" s="185">
        <f t="shared" si="571"/>
        <v>0</v>
      </c>
      <c r="U140" s="185">
        <f t="shared" si="571"/>
        <v>0</v>
      </c>
      <c r="V140" s="185" t="e">
        <f t="shared" si="571"/>
        <v>#DIV/0!</v>
      </c>
      <c r="W140" s="185" t="e">
        <f t="shared" si="571"/>
        <v>#DIV/0!</v>
      </c>
      <c r="X140" s="185" t="e">
        <f t="shared" si="571"/>
        <v>#DIV/0!</v>
      </c>
      <c r="Y140" s="241">
        <f t="shared" si="571"/>
        <v>0</v>
      </c>
      <c r="Z140" s="241">
        <f t="shared" si="571"/>
        <v>0</v>
      </c>
      <c r="AA140" s="241">
        <f t="shared" si="571"/>
        <v>0</v>
      </c>
      <c r="AB140" s="241">
        <f t="shared" si="571"/>
        <v>0</v>
      </c>
      <c r="AC140" s="241">
        <f t="shared" si="571"/>
        <v>0</v>
      </c>
      <c r="AD140" s="241">
        <f t="shared" si="571"/>
        <v>0</v>
      </c>
      <c r="AE140" s="241">
        <f t="shared" si="571"/>
        <v>0</v>
      </c>
      <c r="AF140" s="241">
        <f>SUM(AF141:AF144)</f>
        <v>4237.2</v>
      </c>
      <c r="AG140" s="241">
        <f t="shared" ref="AG140:BK140" si="572">SUM(AG141:AG143)</f>
        <v>0</v>
      </c>
      <c r="AH140" s="241">
        <f t="shared" si="572"/>
        <v>0</v>
      </c>
      <c r="AI140" s="241">
        <f t="shared" si="572"/>
        <v>0</v>
      </c>
      <c r="AJ140" s="241">
        <f t="shared" si="572"/>
        <v>0</v>
      </c>
      <c r="AK140" s="241">
        <f t="shared" si="572"/>
        <v>0</v>
      </c>
      <c r="AL140" s="241">
        <f t="shared" si="572"/>
        <v>0</v>
      </c>
      <c r="AM140" s="241">
        <f t="shared" si="572"/>
        <v>0</v>
      </c>
      <c r="AN140" s="241">
        <f t="shared" si="572"/>
        <v>0</v>
      </c>
      <c r="AO140" s="241">
        <f t="shared" si="572"/>
        <v>0</v>
      </c>
      <c r="AP140" s="241">
        <f t="shared" si="572"/>
        <v>0</v>
      </c>
      <c r="AQ140" s="241">
        <f t="shared" si="572"/>
        <v>0</v>
      </c>
      <c r="AR140" s="241">
        <f t="shared" si="572"/>
        <v>0</v>
      </c>
      <c r="AS140" s="241">
        <f t="shared" si="572"/>
        <v>0</v>
      </c>
      <c r="AT140" s="241">
        <f t="shared" si="572"/>
        <v>0</v>
      </c>
      <c r="AU140" s="241">
        <f t="shared" si="572"/>
        <v>0</v>
      </c>
      <c r="AV140" s="241">
        <f t="shared" si="572"/>
        <v>0</v>
      </c>
      <c r="AW140" s="241">
        <f t="shared" si="572"/>
        <v>0</v>
      </c>
      <c r="AX140" s="241">
        <f t="shared" si="572"/>
        <v>0</v>
      </c>
      <c r="AY140" s="241">
        <f t="shared" si="572"/>
        <v>0</v>
      </c>
      <c r="AZ140" s="241">
        <f t="shared" si="572"/>
        <v>0</v>
      </c>
      <c r="BA140" s="241">
        <f t="shared" si="572"/>
        <v>0</v>
      </c>
      <c r="BB140" s="241">
        <f t="shared" si="572"/>
        <v>0</v>
      </c>
      <c r="BC140" s="241">
        <f t="shared" si="572"/>
        <v>0</v>
      </c>
      <c r="BD140" s="241">
        <f t="shared" si="572"/>
        <v>0</v>
      </c>
      <c r="BE140" s="241">
        <f t="shared" si="572"/>
        <v>0</v>
      </c>
      <c r="BF140" s="241">
        <f t="shared" si="572"/>
        <v>0</v>
      </c>
      <c r="BG140" s="241">
        <f t="shared" si="572"/>
        <v>0</v>
      </c>
      <c r="BH140" s="241">
        <f t="shared" si="572"/>
        <v>0</v>
      </c>
      <c r="BI140" s="241">
        <f t="shared" si="572"/>
        <v>0</v>
      </c>
      <c r="BJ140" s="241">
        <f t="shared" si="572"/>
        <v>0</v>
      </c>
      <c r="BK140" s="241">
        <f t="shared" si="572"/>
        <v>0</v>
      </c>
      <c r="BL140" s="232"/>
      <c r="BM140" s="233"/>
      <c r="BN140" s="233"/>
      <c r="BO140" s="233"/>
      <c r="BP140" s="233"/>
    </row>
    <row r="141" spans="1:68" ht="15.75" customHeight="1">
      <c r="A141" s="88"/>
      <c r="B141" s="88"/>
      <c r="C141" s="89" t="s">
        <v>388</v>
      </c>
      <c r="D141" s="121" t="s">
        <v>621</v>
      </c>
      <c r="E141" s="165"/>
      <c r="F141" s="146">
        <v>90000</v>
      </c>
      <c r="G141" s="93" t="e">
        <f t="shared" si="561"/>
        <v>#DIV/0!</v>
      </c>
      <c r="H141" s="93" t="e">
        <f t="shared" si="562"/>
        <v>#DIV/0!</v>
      </c>
      <c r="I141" s="95"/>
      <c r="J141" s="95"/>
      <c r="K141" s="95"/>
      <c r="L141" s="201"/>
      <c r="M141" s="96">
        <f t="shared" ref="M141:O141" si="573">Y141+AB141+AE141+AH141+AK141+AN141+AQ141+AT141+AW141+AZ141+BC141+BF141</f>
        <v>0</v>
      </c>
      <c r="N141" s="96">
        <f t="shared" si="573"/>
        <v>0</v>
      </c>
      <c r="O141" s="96">
        <f t="shared" si="573"/>
        <v>0</v>
      </c>
      <c r="P141" s="96">
        <f t="shared" ref="P141:R141" si="574">IF(BI141=0,SUM(Y141+AB141+AE141+AH141+AK141+AN141+AQ141+AT141+AW141+AZ141+BC141+BF141),BI141)</f>
        <v>0</v>
      </c>
      <c r="Q141" s="96">
        <f t="shared" si="574"/>
        <v>0</v>
      </c>
      <c r="R141" s="96">
        <f t="shared" si="574"/>
        <v>0</v>
      </c>
      <c r="S141" s="96">
        <f t="shared" ref="S141:T141" si="575">I141-M141</f>
        <v>0</v>
      </c>
      <c r="T141" s="96">
        <f t="shared" si="575"/>
        <v>0</v>
      </c>
      <c r="U141" s="96">
        <f t="shared" ref="U141:U143" si="576">L141-O141</f>
        <v>0</v>
      </c>
      <c r="V141" s="97" t="e">
        <f t="shared" ref="V141:W141" si="577">M141/I141</f>
        <v>#DIV/0!</v>
      </c>
      <c r="W141" s="97" t="e">
        <f t="shared" si="577"/>
        <v>#DIV/0!</v>
      </c>
      <c r="X141" s="97" t="e">
        <f t="shared" ref="X141:X143" si="578">O141/L141</f>
        <v>#DIV/0!</v>
      </c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8"/>
      <c r="BM141" s="99"/>
      <c r="BN141" s="99"/>
      <c r="BO141" s="99"/>
      <c r="BP141" s="99"/>
    </row>
    <row r="142" spans="1:68" ht="15.75" customHeight="1">
      <c r="A142" s="88"/>
      <c r="B142" s="88"/>
      <c r="C142" s="89" t="s">
        <v>385</v>
      </c>
      <c r="D142" s="90" t="s">
        <v>392</v>
      </c>
      <c r="E142" s="165"/>
      <c r="F142" s="165"/>
      <c r="G142" s="93" t="e">
        <f t="shared" si="561"/>
        <v>#DIV/0!</v>
      </c>
      <c r="H142" s="93" t="e">
        <f t="shared" si="562"/>
        <v>#DIV/0!</v>
      </c>
      <c r="I142" s="201"/>
      <c r="J142" s="95"/>
      <c r="K142" s="95"/>
      <c r="L142" s="201"/>
      <c r="M142" s="96">
        <f t="shared" ref="M142:O142" si="579">Y142+AB142+AE142+AH142+AK142+AN142+AQ142+AT142+AW142+AZ142+BC142+BF142</f>
        <v>0</v>
      </c>
      <c r="N142" s="96">
        <f t="shared" si="579"/>
        <v>0</v>
      </c>
      <c r="O142" s="96">
        <f t="shared" si="579"/>
        <v>0</v>
      </c>
      <c r="P142" s="96">
        <f t="shared" ref="P142:R142" si="580">IF(BI142=0,SUM(Y142+AB142+AE142+AH142+AK142+AN142+AQ142+AT142+AW142+AZ142+BC142+BF142),BI142)</f>
        <v>0</v>
      </c>
      <c r="Q142" s="96">
        <f t="shared" si="580"/>
        <v>0</v>
      </c>
      <c r="R142" s="96">
        <f t="shared" si="580"/>
        <v>0</v>
      </c>
      <c r="S142" s="96">
        <f t="shared" ref="S142:T142" si="581">I142-M142</f>
        <v>0</v>
      </c>
      <c r="T142" s="96">
        <f t="shared" si="581"/>
        <v>0</v>
      </c>
      <c r="U142" s="96">
        <f t="shared" si="576"/>
        <v>0</v>
      </c>
      <c r="V142" s="97" t="e">
        <f t="shared" ref="V142:W142" si="582">M142/I142</f>
        <v>#DIV/0!</v>
      </c>
      <c r="W142" s="97" t="e">
        <f t="shared" si="582"/>
        <v>#DIV/0!</v>
      </c>
      <c r="X142" s="97" t="e">
        <f t="shared" si="578"/>
        <v>#DIV/0!</v>
      </c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102">
        <v>0</v>
      </c>
      <c r="BF142" s="95"/>
      <c r="BG142" s="95"/>
      <c r="BH142" s="95"/>
      <c r="BI142" s="95"/>
      <c r="BJ142" s="95"/>
      <c r="BK142" s="95"/>
      <c r="BL142" s="98"/>
      <c r="BM142" s="99"/>
      <c r="BN142" s="99"/>
      <c r="BO142" s="99"/>
      <c r="BP142" s="99"/>
    </row>
    <row r="143" spans="1:68" ht="15.75" customHeight="1">
      <c r="A143" s="88"/>
      <c r="B143" s="88"/>
      <c r="C143" s="89" t="s">
        <v>385</v>
      </c>
      <c r="D143" s="90" t="s">
        <v>393</v>
      </c>
      <c r="E143" s="165"/>
      <c r="F143" s="165"/>
      <c r="G143" s="93" t="e">
        <f t="shared" si="561"/>
        <v>#DIV/0!</v>
      </c>
      <c r="H143" s="93" t="e">
        <f t="shared" si="562"/>
        <v>#DIV/0!</v>
      </c>
      <c r="I143" s="95"/>
      <c r="J143" s="95"/>
      <c r="K143" s="95"/>
      <c r="L143" s="243"/>
      <c r="M143" s="96">
        <f t="shared" ref="M143:O143" si="583">Y143+AB143+AE143+AH143+AK143+AN143+AQ143+AT143+AW143+AZ143+BC143+BF143</f>
        <v>0</v>
      </c>
      <c r="N143" s="96">
        <f t="shared" si="583"/>
        <v>0</v>
      </c>
      <c r="O143" s="96">
        <f t="shared" si="583"/>
        <v>0</v>
      </c>
      <c r="P143" s="96">
        <f t="shared" ref="P143:R143" si="584">IF(BI143=0,SUM(Y143+AB143+AE143+AH143+AK143+AN143+AQ143+AT143+AW143+AZ143+BC143+BF143),BI143)</f>
        <v>0</v>
      </c>
      <c r="Q143" s="96">
        <f t="shared" si="584"/>
        <v>0</v>
      </c>
      <c r="R143" s="96">
        <f t="shared" si="584"/>
        <v>0</v>
      </c>
      <c r="S143" s="96">
        <f t="shared" ref="S143:T143" si="585">I143-M143</f>
        <v>0</v>
      </c>
      <c r="T143" s="96">
        <f t="shared" si="585"/>
        <v>0</v>
      </c>
      <c r="U143" s="96">
        <f t="shared" si="576"/>
        <v>0</v>
      </c>
      <c r="V143" s="97" t="e">
        <f t="shared" ref="V143:W143" si="586">M143/I143</f>
        <v>#DIV/0!</v>
      </c>
      <c r="W143" s="97" t="e">
        <f t="shared" si="586"/>
        <v>#DIV/0!</v>
      </c>
      <c r="X143" s="97" t="e">
        <f t="shared" si="578"/>
        <v>#DIV/0!</v>
      </c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8"/>
      <c r="BM143" s="99"/>
      <c r="BN143" s="99"/>
      <c r="BO143" s="99"/>
      <c r="BP143" s="99"/>
    </row>
    <row r="144" spans="1:68" ht="15.75" customHeight="1">
      <c r="A144" s="88"/>
      <c r="B144" s="205" t="s">
        <v>394</v>
      </c>
      <c r="C144" s="89" t="s">
        <v>395</v>
      </c>
      <c r="D144" s="90" t="s">
        <v>396</v>
      </c>
      <c r="E144" s="165"/>
      <c r="F144" s="165"/>
      <c r="G144" s="93"/>
      <c r="H144" s="93"/>
      <c r="I144" s="95"/>
      <c r="J144" s="95">
        <v>4237.2</v>
      </c>
      <c r="K144" s="95"/>
      <c r="L144" s="243"/>
      <c r="M144" s="96"/>
      <c r="N144" s="96">
        <f t="shared" ref="N144:O144" si="587">Z144+AC144+AF144+AI144+AL144+AO144+AR144+AU144+AX144+BA144+BD144+BG144</f>
        <v>4237.2</v>
      </c>
      <c r="O144" s="96">
        <f t="shared" si="587"/>
        <v>0</v>
      </c>
      <c r="P144" s="96">
        <f t="shared" ref="P144:Q144" si="588">IF(BI144=0,SUM(Y144+AB144+AE144+AH144+AK144+AN144+AQ144+AT144+AW144+AZ144+BC144+BF144),BI144)</f>
        <v>0</v>
      </c>
      <c r="Q144" s="96">
        <f t="shared" si="588"/>
        <v>4237.2</v>
      </c>
      <c r="R144" s="96"/>
      <c r="S144" s="96"/>
      <c r="T144" s="96"/>
      <c r="U144" s="96"/>
      <c r="V144" s="97"/>
      <c r="W144" s="97"/>
      <c r="X144" s="97"/>
      <c r="Y144" s="95"/>
      <c r="Z144" s="95"/>
      <c r="AA144" s="95"/>
      <c r="AB144" s="95"/>
      <c r="AC144" s="95"/>
      <c r="AD144" s="95"/>
      <c r="AE144" s="95"/>
      <c r="AF144" s="102">
        <f>3088+1149.2</f>
        <v>4237.2</v>
      </c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8"/>
      <c r="BM144" s="99"/>
      <c r="BN144" s="99"/>
      <c r="BO144" s="99"/>
      <c r="BP144" s="99"/>
    </row>
    <row r="145" spans="1:68" ht="15.75" customHeight="1">
      <c r="A145" s="181"/>
      <c r="B145" s="181"/>
      <c r="C145" s="221"/>
      <c r="D145" s="223" t="s">
        <v>397</v>
      </c>
      <c r="E145" s="185">
        <f t="shared" ref="E145:F145" si="589">SUM(E146:E149)</f>
        <v>0</v>
      </c>
      <c r="F145" s="185">
        <f t="shared" si="589"/>
        <v>0</v>
      </c>
      <c r="G145" s="222" t="e">
        <f t="shared" ref="G145:G147" si="590">I145/E145</f>
        <v>#DIV/0!</v>
      </c>
      <c r="H145" s="186" t="e">
        <f t="shared" ref="H145:H147" si="591">M145/E145</f>
        <v>#DIV/0!</v>
      </c>
      <c r="I145" s="185">
        <f t="shared" ref="I145:O145" si="592">SUM(I146:I149)</f>
        <v>0</v>
      </c>
      <c r="J145" s="185">
        <f t="shared" si="592"/>
        <v>500</v>
      </c>
      <c r="K145" s="185">
        <f t="shared" si="592"/>
        <v>0</v>
      </c>
      <c r="L145" s="185">
        <f t="shared" si="592"/>
        <v>0</v>
      </c>
      <c r="M145" s="185">
        <f t="shared" si="592"/>
        <v>0</v>
      </c>
      <c r="N145" s="185">
        <f t="shared" si="592"/>
        <v>500</v>
      </c>
      <c r="O145" s="185">
        <f t="shared" si="592"/>
        <v>0</v>
      </c>
      <c r="P145" s="244">
        <f t="shared" ref="P145:R145" si="593">IF(BI145=0,SUM(Y145+AB145+AE145+AH145+AK145+AN145+AQ145+AT145+AW145+AZ145+BC145+BF145),BI145)</f>
        <v>0</v>
      </c>
      <c r="Q145" s="244">
        <f t="shared" si="593"/>
        <v>500</v>
      </c>
      <c r="R145" s="244">
        <f t="shared" si="593"/>
        <v>0</v>
      </c>
      <c r="S145" s="185">
        <f t="shared" ref="S145:U145" si="594">SUM(S146:S149)</f>
        <v>0</v>
      </c>
      <c r="T145" s="185">
        <f t="shared" si="594"/>
        <v>0</v>
      </c>
      <c r="U145" s="185">
        <f t="shared" si="594"/>
        <v>0</v>
      </c>
      <c r="V145" s="188" t="e">
        <f t="shared" ref="V145:W145" si="595">M145/I145</f>
        <v>#DIV/0!</v>
      </c>
      <c r="W145" s="188">
        <f t="shared" si="595"/>
        <v>1</v>
      </c>
      <c r="X145" s="188" t="e">
        <f t="shared" ref="X145:X147" si="596">O145/L145</f>
        <v>#DIV/0!</v>
      </c>
      <c r="Y145" s="185">
        <f t="shared" ref="Y145:BK145" si="597">SUM(Y146:Y149)</f>
        <v>0</v>
      </c>
      <c r="Z145" s="185">
        <f t="shared" si="597"/>
        <v>500</v>
      </c>
      <c r="AA145" s="185">
        <f t="shared" si="597"/>
        <v>0</v>
      </c>
      <c r="AB145" s="185">
        <f t="shared" si="597"/>
        <v>0</v>
      </c>
      <c r="AC145" s="185">
        <f t="shared" si="597"/>
        <v>0</v>
      </c>
      <c r="AD145" s="185">
        <f t="shared" si="597"/>
        <v>0</v>
      </c>
      <c r="AE145" s="185">
        <f t="shared" si="597"/>
        <v>0</v>
      </c>
      <c r="AF145" s="185">
        <f t="shared" si="597"/>
        <v>0</v>
      </c>
      <c r="AG145" s="185">
        <f t="shared" si="597"/>
        <v>0</v>
      </c>
      <c r="AH145" s="185">
        <f t="shared" si="597"/>
        <v>0</v>
      </c>
      <c r="AI145" s="185">
        <f t="shared" si="597"/>
        <v>0</v>
      </c>
      <c r="AJ145" s="185">
        <f t="shared" si="597"/>
        <v>0</v>
      </c>
      <c r="AK145" s="185">
        <f t="shared" si="597"/>
        <v>0</v>
      </c>
      <c r="AL145" s="185">
        <f t="shared" si="597"/>
        <v>0</v>
      </c>
      <c r="AM145" s="185">
        <f t="shared" si="597"/>
        <v>0</v>
      </c>
      <c r="AN145" s="185">
        <f t="shared" si="597"/>
        <v>0</v>
      </c>
      <c r="AO145" s="185">
        <f t="shared" si="597"/>
        <v>0</v>
      </c>
      <c r="AP145" s="185">
        <f t="shared" si="597"/>
        <v>0</v>
      </c>
      <c r="AQ145" s="185">
        <f t="shared" si="597"/>
        <v>0</v>
      </c>
      <c r="AR145" s="185">
        <f t="shared" si="597"/>
        <v>0</v>
      </c>
      <c r="AS145" s="185">
        <f t="shared" si="597"/>
        <v>0</v>
      </c>
      <c r="AT145" s="185">
        <f t="shared" si="597"/>
        <v>0</v>
      </c>
      <c r="AU145" s="185">
        <f t="shared" si="597"/>
        <v>0</v>
      </c>
      <c r="AV145" s="185">
        <f t="shared" si="597"/>
        <v>0</v>
      </c>
      <c r="AW145" s="185">
        <f t="shared" si="597"/>
        <v>0</v>
      </c>
      <c r="AX145" s="185">
        <f t="shared" si="597"/>
        <v>0</v>
      </c>
      <c r="AY145" s="185">
        <f t="shared" si="597"/>
        <v>0</v>
      </c>
      <c r="AZ145" s="185">
        <f t="shared" si="597"/>
        <v>0</v>
      </c>
      <c r="BA145" s="185">
        <f t="shared" si="597"/>
        <v>0</v>
      </c>
      <c r="BB145" s="185">
        <f t="shared" si="597"/>
        <v>0</v>
      </c>
      <c r="BC145" s="185">
        <f t="shared" si="597"/>
        <v>0</v>
      </c>
      <c r="BD145" s="185">
        <f t="shared" si="597"/>
        <v>0</v>
      </c>
      <c r="BE145" s="185">
        <f t="shared" si="597"/>
        <v>0</v>
      </c>
      <c r="BF145" s="185">
        <f t="shared" si="597"/>
        <v>0</v>
      </c>
      <c r="BG145" s="185">
        <f t="shared" si="597"/>
        <v>0</v>
      </c>
      <c r="BH145" s="185">
        <f t="shared" si="597"/>
        <v>0</v>
      </c>
      <c r="BI145" s="185">
        <f t="shared" si="597"/>
        <v>0</v>
      </c>
      <c r="BJ145" s="185">
        <f t="shared" si="597"/>
        <v>0</v>
      </c>
      <c r="BK145" s="185">
        <f t="shared" si="597"/>
        <v>0</v>
      </c>
      <c r="BL145" s="156"/>
      <c r="BM145" s="157"/>
      <c r="BN145" s="157"/>
      <c r="BO145" s="157"/>
      <c r="BP145" s="157"/>
    </row>
    <row r="146" spans="1:68" ht="15.75" customHeight="1">
      <c r="A146" s="88"/>
      <c r="B146" s="88"/>
      <c r="C146" s="89" t="s">
        <v>318</v>
      </c>
      <c r="D146" s="90" t="s">
        <v>366</v>
      </c>
      <c r="E146" s="165"/>
      <c r="F146" s="165"/>
      <c r="G146" s="93" t="e">
        <f t="shared" si="590"/>
        <v>#DIV/0!</v>
      </c>
      <c r="H146" s="93" t="e">
        <f t="shared" si="591"/>
        <v>#DIV/0!</v>
      </c>
      <c r="I146" s="141"/>
      <c r="J146" s="95"/>
      <c r="K146" s="95"/>
      <c r="L146" s="201"/>
      <c r="M146" s="96">
        <f t="shared" ref="M146:O146" si="598">Y146+AB146+AE146+AH146+AK146+AN146+AQ146+AT146+AW146+AZ146+BC146+BF146</f>
        <v>0</v>
      </c>
      <c r="N146" s="96">
        <f t="shared" si="598"/>
        <v>0</v>
      </c>
      <c r="O146" s="96">
        <f t="shared" si="598"/>
        <v>0</v>
      </c>
      <c r="P146" s="96">
        <f t="shared" ref="P146:R146" si="599">IF(BI146=0,SUM(Y146+AB146+AE146+AH146+AK146+AN146+AQ146+AT146+AW146+AZ146+BC146+BF146),BI146)</f>
        <v>0</v>
      </c>
      <c r="Q146" s="96">
        <f t="shared" si="599"/>
        <v>0</v>
      </c>
      <c r="R146" s="96">
        <f t="shared" si="599"/>
        <v>0</v>
      </c>
      <c r="S146" s="96">
        <f t="shared" ref="S146:T146" si="600">I146-M146</f>
        <v>0</v>
      </c>
      <c r="T146" s="96">
        <f t="shared" si="600"/>
        <v>0</v>
      </c>
      <c r="U146" s="96">
        <f t="shared" ref="U146:U147" si="601">L146-O146</f>
        <v>0</v>
      </c>
      <c r="V146" s="97" t="e">
        <f t="shared" ref="V146:W146" si="602">M146/I146</f>
        <v>#DIV/0!</v>
      </c>
      <c r="W146" s="97" t="e">
        <f t="shared" si="602"/>
        <v>#DIV/0!</v>
      </c>
      <c r="X146" s="97" t="e">
        <f t="shared" si="596"/>
        <v>#DIV/0!</v>
      </c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8"/>
      <c r="BM146" s="99"/>
      <c r="BN146" s="99"/>
      <c r="BO146" s="99"/>
      <c r="BP146" s="99"/>
    </row>
    <row r="147" spans="1:68" ht="15.75" customHeight="1">
      <c r="A147" s="88"/>
      <c r="B147" s="88"/>
      <c r="C147" s="89" t="s">
        <v>367</v>
      </c>
      <c r="D147" s="90" t="s">
        <v>398</v>
      </c>
      <c r="E147" s="165"/>
      <c r="F147" s="165"/>
      <c r="G147" s="93" t="e">
        <f t="shared" si="590"/>
        <v>#DIV/0!</v>
      </c>
      <c r="H147" s="93" t="e">
        <f t="shared" si="591"/>
        <v>#DIV/0!</v>
      </c>
      <c r="I147" s="118"/>
      <c r="J147" s="95"/>
      <c r="K147" s="95"/>
      <c r="L147" s="201"/>
      <c r="M147" s="96">
        <f t="shared" ref="M147:O147" si="603">Y147+AB147+AE147+AH147+AK147+AN147+AQ147+AT147+AW147+AZ147+BC147+BF147</f>
        <v>0</v>
      </c>
      <c r="N147" s="96">
        <f t="shared" si="603"/>
        <v>0</v>
      </c>
      <c r="O147" s="96">
        <f t="shared" si="603"/>
        <v>0</v>
      </c>
      <c r="P147" s="96">
        <f t="shared" ref="P147:R147" si="604">IF(BI147=0,SUM(Y147+AB147+AE147+AH147+AK147+AN147+AQ147+AT147+AW147+AZ147+BC147+BF147),BI147)</f>
        <v>0</v>
      </c>
      <c r="Q147" s="96">
        <f t="shared" si="604"/>
        <v>0</v>
      </c>
      <c r="R147" s="96">
        <f t="shared" si="604"/>
        <v>0</v>
      </c>
      <c r="S147" s="96">
        <f t="shared" ref="S147:T147" si="605">I147-M147</f>
        <v>0</v>
      </c>
      <c r="T147" s="96">
        <f t="shared" si="605"/>
        <v>0</v>
      </c>
      <c r="U147" s="96">
        <f t="shared" si="601"/>
        <v>0</v>
      </c>
      <c r="V147" s="97" t="e">
        <f t="shared" ref="V147:W147" si="606">M147/I147</f>
        <v>#DIV/0!</v>
      </c>
      <c r="W147" s="97" t="e">
        <f t="shared" si="606"/>
        <v>#DIV/0!</v>
      </c>
      <c r="X147" s="97" t="e">
        <f t="shared" si="596"/>
        <v>#DIV/0!</v>
      </c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8"/>
      <c r="BM147" s="99"/>
      <c r="BN147" s="99"/>
      <c r="BO147" s="99"/>
      <c r="BP147" s="99"/>
    </row>
    <row r="148" spans="1:68" ht="15.75" customHeight="1">
      <c r="A148" s="88"/>
      <c r="B148" s="205" t="s">
        <v>399</v>
      </c>
      <c r="C148" s="89" t="s">
        <v>323</v>
      </c>
      <c r="D148" s="90" t="s">
        <v>353</v>
      </c>
      <c r="E148" s="165"/>
      <c r="F148" s="165"/>
      <c r="G148" s="93"/>
      <c r="H148" s="93"/>
      <c r="I148" s="118"/>
      <c r="J148" s="95">
        <v>500</v>
      </c>
      <c r="K148" s="95"/>
      <c r="L148" s="201"/>
      <c r="M148" s="96"/>
      <c r="N148" s="96">
        <f t="shared" ref="N148:O148" si="607">Z148+AC148+AF148+AI148+AL148+AO148+AR148+AU148+AX148+BA148+BD148+BG148</f>
        <v>500</v>
      </c>
      <c r="O148" s="96">
        <f t="shared" si="607"/>
        <v>0</v>
      </c>
      <c r="P148" s="96">
        <f t="shared" ref="P148:R148" si="608">IF(BI148=0,SUM(Y148+AB148+AE148+AH148+AK148+AN148+AQ148+AT148+AW148+AZ148+BC148+BF148),BI148)</f>
        <v>0</v>
      </c>
      <c r="Q148" s="96">
        <f t="shared" si="608"/>
        <v>500</v>
      </c>
      <c r="R148" s="96">
        <f t="shared" si="608"/>
        <v>0</v>
      </c>
      <c r="S148" s="96"/>
      <c r="T148" s="96"/>
      <c r="U148" s="96"/>
      <c r="V148" s="97"/>
      <c r="W148" s="97"/>
      <c r="X148" s="97"/>
      <c r="Y148" s="95"/>
      <c r="Z148" s="102">
        <v>500</v>
      </c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8"/>
      <c r="BM148" s="99"/>
      <c r="BN148" s="99"/>
      <c r="BO148" s="99"/>
      <c r="BP148" s="99"/>
    </row>
    <row r="149" spans="1:68" ht="15.75" customHeight="1">
      <c r="A149" s="88"/>
      <c r="B149" s="88"/>
      <c r="C149" s="89" t="s">
        <v>318</v>
      </c>
      <c r="D149" s="90" t="s">
        <v>400</v>
      </c>
      <c r="E149" s="165"/>
      <c r="F149" s="165"/>
      <c r="G149" s="93" t="e">
        <f t="shared" ref="G149:G151" si="609">I149/E149</f>
        <v>#DIV/0!</v>
      </c>
      <c r="H149" s="93" t="e">
        <f t="shared" ref="H149:H151" si="610">M149/E149</f>
        <v>#DIV/0!</v>
      </c>
      <c r="I149" s="95"/>
      <c r="J149" s="95"/>
      <c r="K149" s="95"/>
      <c r="L149" s="95"/>
      <c r="M149" s="96">
        <f t="shared" ref="M149:O149" si="611">Y149+AB149+AE149+AH149+AK149+AN149+AQ149+AT149+AW149+AZ149+BC149+BF149</f>
        <v>0</v>
      </c>
      <c r="N149" s="96">
        <f t="shared" si="611"/>
        <v>0</v>
      </c>
      <c r="O149" s="96">
        <f t="shared" si="611"/>
        <v>0</v>
      </c>
      <c r="P149" s="96">
        <f t="shared" ref="P149:R149" si="612">IF(BI149=0,SUM(Y149+AB149+AE149+AH149+AK149+AN149+AQ149+AT149+AW149+AZ149+BC149+BF149),BI149)</f>
        <v>0</v>
      </c>
      <c r="Q149" s="96">
        <f t="shared" si="612"/>
        <v>0</v>
      </c>
      <c r="R149" s="96">
        <f t="shared" si="612"/>
        <v>0</v>
      </c>
      <c r="S149" s="96">
        <f t="shared" ref="S149:T149" si="613">I149-M149</f>
        <v>0</v>
      </c>
      <c r="T149" s="96">
        <f t="shared" si="613"/>
        <v>0</v>
      </c>
      <c r="U149" s="96">
        <f>L149-O149</f>
        <v>0</v>
      </c>
      <c r="V149" s="97" t="e">
        <f t="shared" ref="V149:W149" si="614">M149/I149</f>
        <v>#DIV/0!</v>
      </c>
      <c r="W149" s="97" t="e">
        <f t="shared" si="614"/>
        <v>#DIV/0!</v>
      </c>
      <c r="X149" s="97" t="e">
        <f t="shared" ref="X149:X156" si="615">O149/L149</f>
        <v>#DIV/0!</v>
      </c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8"/>
      <c r="BM149" s="99"/>
      <c r="BN149" s="99"/>
      <c r="BO149" s="99"/>
      <c r="BP149" s="99"/>
    </row>
    <row r="150" spans="1:68" ht="15.75" customHeight="1">
      <c r="A150" s="245"/>
      <c r="B150" s="245"/>
      <c r="C150" s="246"/>
      <c r="D150" s="247" t="s">
        <v>401</v>
      </c>
      <c r="E150" s="248">
        <f t="shared" ref="E150:F150" si="616">SUM(E151:E153)</f>
        <v>0</v>
      </c>
      <c r="F150" s="248">
        <f t="shared" si="616"/>
        <v>0</v>
      </c>
      <c r="G150" s="222" t="e">
        <f t="shared" si="609"/>
        <v>#DIV/0!</v>
      </c>
      <c r="H150" s="186" t="e">
        <f t="shared" si="610"/>
        <v>#DIV/0!</v>
      </c>
      <c r="I150" s="248">
        <f t="shared" ref="I150:O150" si="617">SUM(I151:I153)</f>
        <v>0</v>
      </c>
      <c r="J150" s="248">
        <f t="shared" si="617"/>
        <v>293.62</v>
      </c>
      <c r="K150" s="248">
        <f t="shared" si="617"/>
        <v>0</v>
      </c>
      <c r="L150" s="248">
        <f t="shared" si="617"/>
        <v>0</v>
      </c>
      <c r="M150" s="248">
        <f t="shared" si="617"/>
        <v>0</v>
      </c>
      <c r="N150" s="248">
        <f t="shared" si="617"/>
        <v>0</v>
      </c>
      <c r="O150" s="248">
        <f t="shared" si="617"/>
        <v>0</v>
      </c>
      <c r="P150" s="237">
        <f t="shared" ref="P150:R150" si="618">IF(BI150=0,SUM(Y150+AB150+AE150+AH150+AK150+AN150+AQ150+AT150+AW150+AZ150+BC150+BF150),BI150)</f>
        <v>0</v>
      </c>
      <c r="Q150" s="237">
        <f t="shared" si="618"/>
        <v>0</v>
      </c>
      <c r="R150" s="237">
        <f t="shared" si="618"/>
        <v>0</v>
      </c>
      <c r="S150" s="248">
        <f t="shared" ref="S150:U150" si="619">SUM(S151:S153)</f>
        <v>0</v>
      </c>
      <c r="T150" s="248">
        <f t="shared" si="619"/>
        <v>293.62</v>
      </c>
      <c r="U150" s="248">
        <f t="shared" si="619"/>
        <v>0</v>
      </c>
      <c r="V150" s="249" t="e">
        <f t="shared" ref="V150:W150" si="620">M150/I150</f>
        <v>#DIV/0!</v>
      </c>
      <c r="W150" s="249">
        <f t="shared" si="620"/>
        <v>0</v>
      </c>
      <c r="X150" s="249" t="e">
        <f t="shared" si="615"/>
        <v>#DIV/0!</v>
      </c>
      <c r="Y150" s="248">
        <f t="shared" ref="Y150:BK150" si="621">SUM(Y151:Y153)</f>
        <v>0</v>
      </c>
      <c r="Z150" s="248">
        <f t="shared" si="621"/>
        <v>0</v>
      </c>
      <c r="AA150" s="248">
        <f t="shared" si="621"/>
        <v>0</v>
      </c>
      <c r="AB150" s="248">
        <f t="shared" si="621"/>
        <v>0</v>
      </c>
      <c r="AC150" s="248">
        <f t="shared" si="621"/>
        <v>0</v>
      </c>
      <c r="AD150" s="248">
        <f t="shared" si="621"/>
        <v>0</v>
      </c>
      <c r="AE150" s="248">
        <f t="shared" si="621"/>
        <v>0</v>
      </c>
      <c r="AF150" s="248">
        <f t="shared" si="621"/>
        <v>0</v>
      </c>
      <c r="AG150" s="248">
        <f t="shared" si="621"/>
        <v>0</v>
      </c>
      <c r="AH150" s="248">
        <f t="shared" si="621"/>
        <v>0</v>
      </c>
      <c r="AI150" s="248">
        <f t="shared" si="621"/>
        <v>0</v>
      </c>
      <c r="AJ150" s="248">
        <f t="shared" si="621"/>
        <v>0</v>
      </c>
      <c r="AK150" s="248">
        <f t="shared" si="621"/>
        <v>0</v>
      </c>
      <c r="AL150" s="248">
        <f t="shared" si="621"/>
        <v>0</v>
      </c>
      <c r="AM150" s="248">
        <f t="shared" si="621"/>
        <v>0</v>
      </c>
      <c r="AN150" s="248">
        <f t="shared" si="621"/>
        <v>0</v>
      </c>
      <c r="AO150" s="248">
        <f t="shared" si="621"/>
        <v>0</v>
      </c>
      <c r="AP150" s="248">
        <f t="shared" si="621"/>
        <v>0</v>
      </c>
      <c r="AQ150" s="248">
        <f t="shared" si="621"/>
        <v>0</v>
      </c>
      <c r="AR150" s="248">
        <f t="shared" si="621"/>
        <v>0</v>
      </c>
      <c r="AS150" s="248">
        <f t="shared" si="621"/>
        <v>0</v>
      </c>
      <c r="AT150" s="248">
        <f t="shared" si="621"/>
        <v>0</v>
      </c>
      <c r="AU150" s="248">
        <f t="shared" si="621"/>
        <v>0</v>
      </c>
      <c r="AV150" s="248">
        <f t="shared" si="621"/>
        <v>0</v>
      </c>
      <c r="AW150" s="248">
        <f t="shared" si="621"/>
        <v>0</v>
      </c>
      <c r="AX150" s="248">
        <f t="shared" si="621"/>
        <v>0</v>
      </c>
      <c r="AY150" s="248">
        <f t="shared" si="621"/>
        <v>0</v>
      </c>
      <c r="AZ150" s="248">
        <f t="shared" si="621"/>
        <v>0</v>
      </c>
      <c r="BA150" s="248">
        <f t="shared" si="621"/>
        <v>0</v>
      </c>
      <c r="BB150" s="248">
        <f t="shared" si="621"/>
        <v>0</v>
      </c>
      <c r="BC150" s="248">
        <f t="shared" si="621"/>
        <v>0</v>
      </c>
      <c r="BD150" s="248">
        <f t="shared" si="621"/>
        <v>0</v>
      </c>
      <c r="BE150" s="248">
        <f t="shared" si="621"/>
        <v>0</v>
      </c>
      <c r="BF150" s="248">
        <f t="shared" si="621"/>
        <v>0</v>
      </c>
      <c r="BG150" s="248">
        <f t="shared" si="621"/>
        <v>0</v>
      </c>
      <c r="BH150" s="248">
        <f t="shared" si="621"/>
        <v>0</v>
      </c>
      <c r="BI150" s="248">
        <f t="shared" si="621"/>
        <v>0</v>
      </c>
      <c r="BJ150" s="248">
        <f t="shared" si="621"/>
        <v>0</v>
      </c>
      <c r="BK150" s="248">
        <f t="shared" si="621"/>
        <v>0</v>
      </c>
      <c r="BL150" s="232"/>
      <c r="BM150" s="233"/>
      <c r="BN150" s="233"/>
      <c r="BO150" s="233"/>
      <c r="BP150" s="233"/>
    </row>
    <row r="151" spans="1:68" ht="15.75" customHeight="1">
      <c r="A151" s="88"/>
      <c r="B151" s="130" t="s">
        <v>402</v>
      </c>
      <c r="C151" s="89" t="s">
        <v>403</v>
      </c>
      <c r="D151" s="90" t="s">
        <v>404</v>
      </c>
      <c r="E151" s="165"/>
      <c r="F151" s="165"/>
      <c r="G151" s="93" t="e">
        <f t="shared" si="609"/>
        <v>#DIV/0!</v>
      </c>
      <c r="H151" s="93" t="e">
        <f t="shared" si="610"/>
        <v>#DIV/0!</v>
      </c>
      <c r="I151" s="141"/>
      <c r="J151" s="130">
        <v>293.62</v>
      </c>
      <c r="K151" s="203"/>
      <c r="L151" s="201"/>
      <c r="M151" s="96">
        <f t="shared" ref="M151:O151" si="622">Y151+AB151+AE151+AH151+AK151+AN151+AQ151+AT151+AW151+AZ151+BC151+BF151</f>
        <v>0</v>
      </c>
      <c r="N151" s="96">
        <f t="shared" si="622"/>
        <v>0</v>
      </c>
      <c r="O151" s="96">
        <f t="shared" si="622"/>
        <v>0</v>
      </c>
      <c r="P151" s="96">
        <f t="shared" ref="P151:R151" si="623">IF(BI151=0,SUM(Y151+AB151+AE151+AH151+AK151+AN151+AQ151+AT151+AW151+AZ151+BC151+BF151),BI151)</f>
        <v>0</v>
      </c>
      <c r="Q151" s="96">
        <f t="shared" si="623"/>
        <v>0</v>
      </c>
      <c r="R151" s="96">
        <f t="shared" si="623"/>
        <v>0</v>
      </c>
      <c r="S151" s="96">
        <f t="shared" ref="S151:T151" si="624">I151-M151</f>
        <v>0</v>
      </c>
      <c r="T151" s="96">
        <f t="shared" si="624"/>
        <v>293.62</v>
      </c>
      <c r="U151" s="96">
        <f t="shared" ref="U151:U153" si="625">L151-O151</f>
        <v>0</v>
      </c>
      <c r="V151" s="97" t="e">
        <f t="shared" ref="V151:W151" si="626">M151/I151</f>
        <v>#DIV/0!</v>
      </c>
      <c r="W151" s="97">
        <f t="shared" si="626"/>
        <v>0</v>
      </c>
      <c r="X151" s="97" t="e">
        <f t="shared" si="615"/>
        <v>#DIV/0!</v>
      </c>
      <c r="Y151" s="95"/>
      <c r="Z151" s="95"/>
      <c r="AA151" s="95"/>
      <c r="AB151" s="95"/>
      <c r="AC151" s="102">
        <v>0</v>
      </c>
      <c r="AD151" s="95"/>
      <c r="AE151" s="95"/>
      <c r="AF151" s="102">
        <v>0</v>
      </c>
      <c r="AG151" s="95"/>
      <c r="AH151" s="95"/>
      <c r="AI151" s="95"/>
      <c r="AJ151" s="95"/>
      <c r="AK151" s="95"/>
      <c r="AL151" s="102">
        <v>0</v>
      </c>
      <c r="AM151" s="95"/>
      <c r="AN151" s="95"/>
      <c r="AO151" s="95"/>
      <c r="AP151" s="95"/>
      <c r="AQ151" s="95"/>
      <c r="AR151" s="102">
        <v>0</v>
      </c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8"/>
      <c r="BM151" s="99"/>
      <c r="BN151" s="99"/>
      <c r="BO151" s="99"/>
      <c r="BP151" s="99"/>
    </row>
    <row r="152" spans="1:68" ht="15.75" customHeight="1">
      <c r="A152" s="88"/>
      <c r="B152" s="135"/>
      <c r="C152" s="89" t="s">
        <v>161</v>
      </c>
      <c r="D152" s="90" t="s">
        <v>405</v>
      </c>
      <c r="E152" s="165"/>
      <c r="F152" s="165"/>
      <c r="G152" s="93"/>
      <c r="H152" s="93"/>
      <c r="I152" s="141"/>
      <c r="J152" s="203"/>
      <c r="K152" s="203"/>
      <c r="L152" s="201"/>
      <c r="M152" s="96">
        <f t="shared" ref="M152:O152" si="627">Y152+AB152+AE152+AH152+AK152+AN152+AQ152+AT152+AW152+AZ152+BC152+BF152</f>
        <v>0</v>
      </c>
      <c r="N152" s="96">
        <f t="shared" si="627"/>
        <v>0</v>
      </c>
      <c r="O152" s="96">
        <f t="shared" si="627"/>
        <v>0</v>
      </c>
      <c r="P152" s="96">
        <f t="shared" ref="P152:R152" si="628">IF(BI152=0,SUM(Y152+AB152+AE152+AH152+AK152+AN152+AQ152+AT152+AW152+AZ152+BC152+BF152),BI152)</f>
        <v>0</v>
      </c>
      <c r="Q152" s="96">
        <f t="shared" si="628"/>
        <v>0</v>
      </c>
      <c r="R152" s="96">
        <f t="shared" si="628"/>
        <v>0</v>
      </c>
      <c r="S152" s="96">
        <f t="shared" ref="S152:T152" si="629">I152-M152</f>
        <v>0</v>
      </c>
      <c r="T152" s="96">
        <f t="shared" si="629"/>
        <v>0</v>
      </c>
      <c r="U152" s="96">
        <f t="shared" si="625"/>
        <v>0</v>
      </c>
      <c r="V152" s="97" t="e">
        <f t="shared" ref="V152:W152" si="630">M152/I152</f>
        <v>#DIV/0!</v>
      </c>
      <c r="W152" s="97" t="e">
        <f t="shared" si="630"/>
        <v>#DIV/0!</v>
      </c>
      <c r="X152" s="97" t="e">
        <f t="shared" si="615"/>
        <v>#DIV/0!</v>
      </c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102">
        <v>0</v>
      </c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8"/>
      <c r="BM152" s="99"/>
      <c r="BN152" s="99"/>
      <c r="BO152" s="99"/>
      <c r="BP152" s="99"/>
    </row>
    <row r="153" spans="1:68" ht="15.75" customHeight="1">
      <c r="A153" s="88"/>
      <c r="B153" s="88"/>
      <c r="C153" s="89" t="s">
        <v>298</v>
      </c>
      <c r="D153" s="90" t="s">
        <v>406</v>
      </c>
      <c r="E153" s="165"/>
      <c r="F153" s="165"/>
      <c r="G153" s="93" t="e">
        <f t="shared" ref="G153:G156" si="631">I153/E153</f>
        <v>#DIV/0!</v>
      </c>
      <c r="H153" s="93" t="e">
        <f t="shared" ref="H153:H156" si="632">M153/E153</f>
        <v>#DIV/0!</v>
      </c>
      <c r="I153" s="95"/>
      <c r="J153" s="95"/>
      <c r="K153" s="95"/>
      <c r="L153" s="95"/>
      <c r="M153" s="96">
        <f t="shared" ref="M153:O153" si="633">Y153+AB153+AE153+AH153+AK153+AN153+AQ153+AT153+AW153+AZ153+BC153+BF153</f>
        <v>0</v>
      </c>
      <c r="N153" s="96">
        <f t="shared" si="633"/>
        <v>0</v>
      </c>
      <c r="O153" s="96">
        <f t="shared" si="633"/>
        <v>0</v>
      </c>
      <c r="P153" s="96">
        <f t="shared" ref="P153:R153" si="634">IF(BI153=0,SUM(Y153+AB153+AE153+AH153+AK153+AN153+AQ153+AT153+AW153+AZ153+BC153+BF153),BI153)</f>
        <v>0</v>
      </c>
      <c r="Q153" s="96">
        <f t="shared" si="634"/>
        <v>0</v>
      </c>
      <c r="R153" s="96">
        <f t="shared" si="634"/>
        <v>0</v>
      </c>
      <c r="S153" s="96">
        <f t="shared" ref="S153:T153" si="635">I153-M153</f>
        <v>0</v>
      </c>
      <c r="T153" s="96">
        <f t="shared" si="635"/>
        <v>0</v>
      </c>
      <c r="U153" s="96">
        <f t="shared" si="625"/>
        <v>0</v>
      </c>
      <c r="V153" s="97" t="e">
        <f t="shared" ref="V153:W153" si="636">M153/I153</f>
        <v>#DIV/0!</v>
      </c>
      <c r="W153" s="97" t="e">
        <f t="shared" si="636"/>
        <v>#DIV/0!</v>
      </c>
      <c r="X153" s="97" t="e">
        <f t="shared" si="615"/>
        <v>#DIV/0!</v>
      </c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8"/>
      <c r="BM153" s="99"/>
      <c r="BN153" s="99"/>
      <c r="BO153" s="99"/>
      <c r="BP153" s="99"/>
    </row>
    <row r="154" spans="1:68" ht="15.75" customHeight="1">
      <c r="A154" s="245"/>
      <c r="B154" s="245"/>
      <c r="C154" s="246"/>
      <c r="D154" s="247" t="s">
        <v>407</v>
      </c>
      <c r="E154" s="248">
        <f t="shared" ref="E154:F154" si="637">SUM(E155:E158)</f>
        <v>0</v>
      </c>
      <c r="F154" s="248">
        <f t="shared" si="637"/>
        <v>0</v>
      </c>
      <c r="G154" s="222" t="e">
        <f t="shared" si="631"/>
        <v>#DIV/0!</v>
      </c>
      <c r="H154" s="186" t="e">
        <f t="shared" si="632"/>
        <v>#DIV/0!</v>
      </c>
      <c r="I154" s="248">
        <f t="shared" ref="I154:O154" si="638">SUM(I155:I158)</f>
        <v>0</v>
      </c>
      <c r="J154" s="248">
        <f t="shared" si="638"/>
        <v>8700</v>
      </c>
      <c r="K154" s="248">
        <f t="shared" si="638"/>
        <v>0</v>
      </c>
      <c r="L154" s="248">
        <f t="shared" si="638"/>
        <v>0</v>
      </c>
      <c r="M154" s="248">
        <f t="shared" si="638"/>
        <v>0</v>
      </c>
      <c r="N154" s="248">
        <f t="shared" si="638"/>
        <v>0</v>
      </c>
      <c r="O154" s="248">
        <f t="shared" si="638"/>
        <v>0</v>
      </c>
      <c r="P154" s="237">
        <f t="shared" ref="P154:R154" si="639">IF(BI154=0,SUM(Y154+AB154+AE154+AH154+AK154+AN154+AQ154+AT154+AW154+AZ154+BC154+BF154),BI154)</f>
        <v>0</v>
      </c>
      <c r="Q154" s="237">
        <f t="shared" si="639"/>
        <v>0</v>
      </c>
      <c r="R154" s="237">
        <f t="shared" si="639"/>
        <v>0</v>
      </c>
      <c r="S154" s="248">
        <f t="shared" ref="S154:U154" si="640">SUM(S155:S158)</f>
        <v>0</v>
      </c>
      <c r="T154" s="248">
        <f t="shared" si="640"/>
        <v>8700</v>
      </c>
      <c r="U154" s="248">
        <f t="shared" si="640"/>
        <v>0</v>
      </c>
      <c r="V154" s="249" t="e">
        <f t="shared" ref="V154:W154" si="641">M154/I154</f>
        <v>#DIV/0!</v>
      </c>
      <c r="W154" s="249">
        <f t="shared" si="641"/>
        <v>0</v>
      </c>
      <c r="X154" s="249" t="e">
        <f t="shared" si="615"/>
        <v>#DIV/0!</v>
      </c>
      <c r="Y154" s="248">
        <f t="shared" ref="Y154:BK154" si="642">SUM(Y155:Y158)</f>
        <v>0</v>
      </c>
      <c r="Z154" s="248">
        <f t="shared" si="642"/>
        <v>0</v>
      </c>
      <c r="AA154" s="248">
        <f t="shared" si="642"/>
        <v>0</v>
      </c>
      <c r="AB154" s="248">
        <f t="shared" si="642"/>
        <v>0</v>
      </c>
      <c r="AC154" s="248">
        <f t="shared" si="642"/>
        <v>0</v>
      </c>
      <c r="AD154" s="248">
        <f t="shared" si="642"/>
        <v>0</v>
      </c>
      <c r="AE154" s="248">
        <f t="shared" si="642"/>
        <v>0</v>
      </c>
      <c r="AF154" s="248">
        <f t="shared" si="642"/>
        <v>0</v>
      </c>
      <c r="AG154" s="248">
        <f t="shared" si="642"/>
        <v>0</v>
      </c>
      <c r="AH154" s="248">
        <f t="shared" si="642"/>
        <v>0</v>
      </c>
      <c r="AI154" s="248">
        <f t="shared" si="642"/>
        <v>0</v>
      </c>
      <c r="AJ154" s="248">
        <f t="shared" si="642"/>
        <v>0</v>
      </c>
      <c r="AK154" s="248">
        <f t="shared" si="642"/>
        <v>0</v>
      </c>
      <c r="AL154" s="248">
        <f t="shared" si="642"/>
        <v>0</v>
      </c>
      <c r="AM154" s="248">
        <f t="shared" si="642"/>
        <v>0</v>
      </c>
      <c r="AN154" s="248">
        <f t="shared" si="642"/>
        <v>0</v>
      </c>
      <c r="AO154" s="248">
        <f t="shared" si="642"/>
        <v>0</v>
      </c>
      <c r="AP154" s="248">
        <f t="shared" si="642"/>
        <v>0</v>
      </c>
      <c r="AQ154" s="248">
        <f t="shared" si="642"/>
        <v>0</v>
      </c>
      <c r="AR154" s="248">
        <f t="shared" si="642"/>
        <v>0</v>
      </c>
      <c r="AS154" s="248">
        <f t="shared" si="642"/>
        <v>0</v>
      </c>
      <c r="AT154" s="248">
        <f t="shared" si="642"/>
        <v>0</v>
      </c>
      <c r="AU154" s="248">
        <f t="shared" si="642"/>
        <v>0</v>
      </c>
      <c r="AV154" s="248">
        <f t="shared" si="642"/>
        <v>0</v>
      </c>
      <c r="AW154" s="248">
        <f t="shared" si="642"/>
        <v>0</v>
      </c>
      <c r="AX154" s="248">
        <f t="shared" si="642"/>
        <v>0</v>
      </c>
      <c r="AY154" s="248">
        <f t="shared" si="642"/>
        <v>0</v>
      </c>
      <c r="AZ154" s="248">
        <f t="shared" si="642"/>
        <v>0</v>
      </c>
      <c r="BA154" s="248">
        <f t="shared" si="642"/>
        <v>0</v>
      </c>
      <c r="BB154" s="248">
        <f t="shared" si="642"/>
        <v>0</v>
      </c>
      <c r="BC154" s="248">
        <f t="shared" si="642"/>
        <v>0</v>
      </c>
      <c r="BD154" s="248">
        <f t="shared" si="642"/>
        <v>0</v>
      </c>
      <c r="BE154" s="248">
        <f t="shared" si="642"/>
        <v>0</v>
      </c>
      <c r="BF154" s="248">
        <f t="shared" si="642"/>
        <v>0</v>
      </c>
      <c r="BG154" s="248">
        <f t="shared" si="642"/>
        <v>0</v>
      </c>
      <c r="BH154" s="248">
        <f t="shared" si="642"/>
        <v>0</v>
      </c>
      <c r="BI154" s="248">
        <f t="shared" si="642"/>
        <v>0</v>
      </c>
      <c r="BJ154" s="248">
        <f t="shared" si="642"/>
        <v>0</v>
      </c>
      <c r="BK154" s="248">
        <f t="shared" si="642"/>
        <v>0</v>
      </c>
      <c r="BL154" s="232"/>
      <c r="BM154" s="233"/>
      <c r="BN154" s="233"/>
      <c r="BO154" s="233"/>
      <c r="BP154" s="233"/>
    </row>
    <row r="155" spans="1:68" ht="15.75" customHeight="1">
      <c r="A155" s="88"/>
      <c r="B155" s="88"/>
      <c r="C155" s="89" t="s">
        <v>161</v>
      </c>
      <c r="D155" s="90" t="s">
        <v>408</v>
      </c>
      <c r="E155" s="165"/>
      <c r="F155" s="250"/>
      <c r="G155" s="93" t="e">
        <f t="shared" si="631"/>
        <v>#DIV/0!</v>
      </c>
      <c r="H155" s="93" t="e">
        <f t="shared" si="632"/>
        <v>#DIV/0!</v>
      </c>
      <c r="I155" s="95"/>
      <c r="J155" s="95"/>
      <c r="K155" s="95"/>
      <c r="L155" s="94"/>
      <c r="M155" s="96">
        <f t="shared" ref="M155:O155" si="643">Y155+AB155+AE155+AH155+AK155+AN155+AQ155+AT155+AW155+AZ155+BC155+BF155</f>
        <v>0</v>
      </c>
      <c r="N155" s="96">
        <f t="shared" si="643"/>
        <v>0</v>
      </c>
      <c r="O155" s="96">
        <f t="shared" si="643"/>
        <v>0</v>
      </c>
      <c r="P155" s="96">
        <f t="shared" ref="P155:R155" si="644">IF(BI155=0,SUM(Y155+AB155+AE155+AH155+AK155+AN155+AQ155+AT155+AW155+AZ155+BC155+BF155),BI155)</f>
        <v>0</v>
      </c>
      <c r="Q155" s="96">
        <f t="shared" si="644"/>
        <v>0</v>
      </c>
      <c r="R155" s="96">
        <f t="shared" si="644"/>
        <v>0</v>
      </c>
      <c r="S155" s="96">
        <f t="shared" ref="S155:T155" si="645">I155-M155</f>
        <v>0</v>
      </c>
      <c r="T155" s="96">
        <f t="shared" si="645"/>
        <v>0</v>
      </c>
      <c r="U155" s="96">
        <f t="shared" ref="U155:U158" si="646">L155-O155</f>
        <v>0</v>
      </c>
      <c r="V155" s="97" t="e">
        <f t="shared" ref="V155:W155" si="647">M155/I155</f>
        <v>#DIV/0!</v>
      </c>
      <c r="W155" s="97" t="e">
        <f t="shared" si="647"/>
        <v>#DIV/0!</v>
      </c>
      <c r="X155" s="97" t="e">
        <f t="shared" si="615"/>
        <v>#DIV/0!</v>
      </c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4"/>
      <c r="BG155" s="95"/>
      <c r="BH155" s="95"/>
      <c r="BI155" s="94"/>
      <c r="BJ155" s="95"/>
      <c r="BK155" s="95"/>
      <c r="BL155" s="98"/>
      <c r="BM155" s="99"/>
      <c r="BN155" s="99"/>
      <c r="BO155" s="99"/>
      <c r="BP155" s="99"/>
    </row>
    <row r="156" spans="1:68" ht="15.75" customHeight="1">
      <c r="A156" s="88"/>
      <c r="B156" s="142" t="s">
        <v>409</v>
      </c>
      <c r="C156" s="89"/>
      <c r="D156" s="90" t="s">
        <v>410</v>
      </c>
      <c r="E156" s="165"/>
      <c r="F156" s="165"/>
      <c r="G156" s="93" t="e">
        <f t="shared" si="631"/>
        <v>#DIV/0!</v>
      </c>
      <c r="H156" s="93" t="e">
        <f t="shared" si="632"/>
        <v>#DIV/0!</v>
      </c>
      <c r="I156" s="95"/>
      <c r="J156" s="166">
        <v>8700</v>
      </c>
      <c r="K156" s="116"/>
      <c r="L156" s="94"/>
      <c r="M156" s="96">
        <f t="shared" ref="M156:O156" si="648">Y156+AB156+AE156+AH156+AK156+AN156+AQ156+AT156+AW156+AZ156+BC156+BF156</f>
        <v>0</v>
      </c>
      <c r="N156" s="96">
        <f t="shared" si="648"/>
        <v>0</v>
      </c>
      <c r="O156" s="96">
        <f t="shared" si="648"/>
        <v>0</v>
      </c>
      <c r="P156" s="96">
        <f t="shared" ref="P156:R156" si="649">IF(BI156=0,SUM(Y156+AB156+AE156+AH156+AK156+AN156+AQ156+AT156+AW156+AZ156+BC156+BF156),BI156)</f>
        <v>0</v>
      </c>
      <c r="Q156" s="96">
        <f t="shared" si="649"/>
        <v>0</v>
      </c>
      <c r="R156" s="96">
        <f t="shared" si="649"/>
        <v>0</v>
      </c>
      <c r="S156" s="96">
        <f t="shared" ref="S156:T156" si="650">I156-M156</f>
        <v>0</v>
      </c>
      <c r="T156" s="96">
        <f t="shared" si="650"/>
        <v>8700</v>
      </c>
      <c r="U156" s="96">
        <f t="shared" si="646"/>
        <v>0</v>
      </c>
      <c r="V156" s="97" t="e">
        <f t="shared" ref="V156:W156" si="651">M156/I156</f>
        <v>#DIV/0!</v>
      </c>
      <c r="W156" s="97">
        <f t="shared" si="651"/>
        <v>0</v>
      </c>
      <c r="X156" s="97" t="e">
        <f t="shared" si="615"/>
        <v>#DIV/0!</v>
      </c>
      <c r="Y156" s="251"/>
      <c r="Z156" s="95"/>
      <c r="AA156" s="95"/>
      <c r="AB156" s="95"/>
      <c r="AC156" s="95"/>
      <c r="AD156" s="95"/>
      <c r="AE156" s="95"/>
      <c r="AF156" s="102">
        <v>0</v>
      </c>
      <c r="AG156" s="95"/>
      <c r="AH156" s="95"/>
      <c r="AI156" s="102">
        <v>0</v>
      </c>
      <c r="AJ156" s="95"/>
      <c r="AK156" s="95"/>
      <c r="AL156" s="95"/>
      <c r="AM156" s="95"/>
      <c r="AN156" s="95"/>
      <c r="AO156" s="95"/>
      <c r="AP156" s="95"/>
      <c r="AQ156" s="95"/>
      <c r="AR156" s="95"/>
      <c r="AS156" s="201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8"/>
      <c r="BM156" s="99"/>
      <c r="BN156" s="99"/>
      <c r="BO156" s="99"/>
      <c r="BP156" s="99"/>
    </row>
    <row r="157" spans="1:68" ht="15.75" customHeight="1">
      <c r="A157" s="21"/>
      <c r="B157" s="135"/>
      <c r="C157" s="89"/>
      <c r="D157" s="90" t="s">
        <v>411</v>
      </c>
      <c r="E157" s="165"/>
      <c r="F157" s="21"/>
      <c r="G157" s="93"/>
      <c r="H157" s="93"/>
      <c r="I157" s="95"/>
      <c r="J157" s="116"/>
      <c r="K157" s="116"/>
      <c r="L157" s="94"/>
      <c r="M157" s="96">
        <f t="shared" ref="M157:O157" si="652">Y157+AB157+AE157+AH157+AK157+AN157+AQ157+AT157+AW157+AZ157+BC157+BF157</f>
        <v>0</v>
      </c>
      <c r="N157" s="96">
        <f t="shared" si="652"/>
        <v>0</v>
      </c>
      <c r="O157" s="96">
        <f t="shared" si="652"/>
        <v>0</v>
      </c>
      <c r="P157" s="96">
        <f t="shared" ref="P157:R157" si="653">IF(BI157=0,SUM(Y157+AB157+AE157+AH157+AK157+AN157+AQ157+AT157+AW157+AZ157+BC157+BF157),BI157)</f>
        <v>0</v>
      </c>
      <c r="Q157" s="96">
        <f t="shared" si="653"/>
        <v>0</v>
      </c>
      <c r="R157" s="96">
        <f t="shared" si="653"/>
        <v>0</v>
      </c>
      <c r="S157" s="96">
        <f t="shared" ref="S157:T157" si="654">I157-M157</f>
        <v>0</v>
      </c>
      <c r="T157" s="96">
        <f t="shared" si="654"/>
        <v>0</v>
      </c>
      <c r="U157" s="96">
        <f t="shared" si="646"/>
        <v>0</v>
      </c>
      <c r="V157" s="97"/>
      <c r="W157" s="97"/>
      <c r="X157" s="97"/>
      <c r="Y157" s="251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201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8"/>
      <c r="BM157" s="99"/>
      <c r="BN157" s="99"/>
      <c r="BO157" s="99"/>
      <c r="BP157" s="99"/>
    </row>
    <row r="158" spans="1:68" ht="15.75" customHeight="1">
      <c r="A158" s="88"/>
      <c r="B158" s="88"/>
      <c r="C158" s="89" t="s">
        <v>165</v>
      </c>
      <c r="D158" s="206" t="s">
        <v>412</v>
      </c>
      <c r="E158" s="207"/>
      <c r="F158" s="207"/>
      <c r="G158" s="93" t="e">
        <f t="shared" ref="G158:G178" si="655">I158/E158</f>
        <v>#DIV/0!</v>
      </c>
      <c r="H158" s="93" t="e">
        <f t="shared" ref="H158:H178" si="656">M158/E158</f>
        <v>#DIV/0!</v>
      </c>
      <c r="I158" s="201"/>
      <c r="J158" s="203"/>
      <c r="K158" s="203"/>
      <c r="L158" s="201"/>
      <c r="M158" s="96">
        <f t="shared" ref="M158:N158" si="657">Y158+AB158+AE158+AH158+AK158+AN158+AQ158+AT158+AW158+AZ158+BC158+BF158</f>
        <v>0</v>
      </c>
      <c r="N158" s="96">
        <f t="shared" si="657"/>
        <v>0</v>
      </c>
      <c r="O158" s="96"/>
      <c r="P158" s="96">
        <f t="shared" ref="P158:Q158" si="658">IF(BI158=0,SUM(Y158+AB158+AE158+AH158+AK158+AN158+AQ158+AT158+AW158+AZ158+BC158+BF158),BI158)</f>
        <v>0</v>
      </c>
      <c r="Q158" s="96">
        <f t="shared" si="658"/>
        <v>0</v>
      </c>
      <c r="R158" s="96"/>
      <c r="S158" s="96">
        <f t="shared" ref="S158:T158" si="659">I158-M158</f>
        <v>0</v>
      </c>
      <c r="T158" s="96">
        <f t="shared" si="659"/>
        <v>0</v>
      </c>
      <c r="U158" s="96">
        <f t="shared" si="646"/>
        <v>0</v>
      </c>
      <c r="V158" s="97" t="e">
        <f t="shared" ref="V158:W158" si="660">M158/I158</f>
        <v>#DIV/0!</v>
      </c>
      <c r="W158" s="97" t="e">
        <f t="shared" si="660"/>
        <v>#DIV/0!</v>
      </c>
      <c r="X158" s="97" t="e">
        <f t="shared" ref="X158:X169" si="661">O158/L158</f>
        <v>#DIV/0!</v>
      </c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 t="s">
        <v>413</v>
      </c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98"/>
      <c r="BM158" s="99"/>
      <c r="BN158" s="99"/>
      <c r="BO158" s="99"/>
      <c r="BP158" s="99"/>
    </row>
    <row r="159" spans="1:68" ht="15.75" customHeight="1">
      <c r="A159" s="85"/>
      <c r="B159" s="85"/>
      <c r="C159" s="85" t="s">
        <v>414</v>
      </c>
      <c r="D159" s="85"/>
      <c r="E159" s="86">
        <f t="shared" ref="E159:F159" si="662">E160+E168+E183</f>
        <v>121389.6</v>
      </c>
      <c r="F159" s="86">
        <f t="shared" si="662"/>
        <v>36000</v>
      </c>
      <c r="G159" s="106">
        <f t="shared" si="655"/>
        <v>1.2356907016746081E-2</v>
      </c>
      <c r="H159" s="106">
        <f t="shared" si="656"/>
        <v>0</v>
      </c>
      <c r="I159" s="86">
        <f t="shared" ref="I159:O159" si="663">I160+I168+I183</f>
        <v>1500</v>
      </c>
      <c r="J159" s="86">
        <f t="shared" si="663"/>
        <v>984.93000000000006</v>
      </c>
      <c r="K159" s="86">
        <f t="shared" si="663"/>
        <v>0</v>
      </c>
      <c r="L159" s="86">
        <f t="shared" si="663"/>
        <v>0</v>
      </c>
      <c r="M159" s="86">
        <f t="shared" si="663"/>
        <v>0</v>
      </c>
      <c r="N159" s="86">
        <f t="shared" si="663"/>
        <v>626.89</v>
      </c>
      <c r="O159" s="86">
        <f t="shared" si="663"/>
        <v>0</v>
      </c>
      <c r="P159" s="86">
        <f t="shared" ref="P159:R159" si="664">IF(BI159=0,SUM(Y159+AB159+AE159+AH159+AK159+AN159+AQ159+AT159+AW159+AZ159+BC159+BF159),BI159)</f>
        <v>0</v>
      </c>
      <c r="Q159" s="86">
        <f t="shared" si="664"/>
        <v>626.89</v>
      </c>
      <c r="R159" s="86">
        <f t="shared" si="664"/>
        <v>0</v>
      </c>
      <c r="S159" s="86">
        <f t="shared" ref="S159:U159" si="665">S160+S168+S183</f>
        <v>1500</v>
      </c>
      <c r="T159" s="86">
        <f t="shared" si="665"/>
        <v>358.04</v>
      </c>
      <c r="U159" s="86">
        <f t="shared" si="665"/>
        <v>0</v>
      </c>
      <c r="V159" s="87">
        <f t="shared" ref="V159:W159" si="666">M159/I159</f>
        <v>0</v>
      </c>
      <c r="W159" s="87">
        <f t="shared" si="666"/>
        <v>0.6364817804310966</v>
      </c>
      <c r="X159" s="87" t="e">
        <f t="shared" si="661"/>
        <v>#DIV/0!</v>
      </c>
      <c r="Y159" s="86">
        <f t="shared" ref="Y159:BK159" si="667">Y160+Y168+Y183</f>
        <v>0</v>
      </c>
      <c r="Z159" s="86">
        <f t="shared" si="667"/>
        <v>250</v>
      </c>
      <c r="AA159" s="86">
        <f t="shared" si="667"/>
        <v>0</v>
      </c>
      <c r="AB159" s="86">
        <f t="shared" si="667"/>
        <v>0</v>
      </c>
      <c r="AC159" s="86">
        <f t="shared" si="667"/>
        <v>0</v>
      </c>
      <c r="AD159" s="86">
        <f t="shared" si="667"/>
        <v>0</v>
      </c>
      <c r="AE159" s="86">
        <f t="shared" si="667"/>
        <v>0</v>
      </c>
      <c r="AF159" s="86">
        <f t="shared" si="667"/>
        <v>0</v>
      </c>
      <c r="AG159" s="86">
        <f t="shared" si="667"/>
        <v>0</v>
      </c>
      <c r="AH159" s="86">
        <f t="shared" si="667"/>
        <v>0</v>
      </c>
      <c r="AI159" s="86">
        <f t="shared" si="667"/>
        <v>376.89</v>
      </c>
      <c r="AJ159" s="86">
        <f t="shared" si="667"/>
        <v>0</v>
      </c>
      <c r="AK159" s="86">
        <f t="shared" si="667"/>
        <v>0</v>
      </c>
      <c r="AL159" s="86">
        <f t="shared" si="667"/>
        <v>0</v>
      </c>
      <c r="AM159" s="86">
        <f t="shared" si="667"/>
        <v>0</v>
      </c>
      <c r="AN159" s="86">
        <f t="shared" si="667"/>
        <v>0</v>
      </c>
      <c r="AO159" s="86">
        <f t="shared" si="667"/>
        <v>0</v>
      </c>
      <c r="AP159" s="86">
        <f t="shared" si="667"/>
        <v>0</v>
      </c>
      <c r="AQ159" s="86">
        <f t="shared" si="667"/>
        <v>0</v>
      </c>
      <c r="AR159" s="86">
        <f t="shared" si="667"/>
        <v>0</v>
      </c>
      <c r="AS159" s="86">
        <f t="shared" si="667"/>
        <v>0</v>
      </c>
      <c r="AT159" s="86">
        <f t="shared" si="667"/>
        <v>0</v>
      </c>
      <c r="AU159" s="86">
        <f t="shared" si="667"/>
        <v>0</v>
      </c>
      <c r="AV159" s="86">
        <f t="shared" si="667"/>
        <v>0</v>
      </c>
      <c r="AW159" s="86">
        <f t="shared" si="667"/>
        <v>0</v>
      </c>
      <c r="AX159" s="86">
        <f t="shared" si="667"/>
        <v>0</v>
      </c>
      <c r="AY159" s="86">
        <f t="shared" si="667"/>
        <v>0</v>
      </c>
      <c r="AZ159" s="86">
        <f t="shared" si="667"/>
        <v>0</v>
      </c>
      <c r="BA159" s="86">
        <f t="shared" si="667"/>
        <v>0</v>
      </c>
      <c r="BB159" s="86">
        <f t="shared" si="667"/>
        <v>0</v>
      </c>
      <c r="BC159" s="86">
        <f t="shared" si="667"/>
        <v>0</v>
      </c>
      <c r="BD159" s="86">
        <f t="shared" si="667"/>
        <v>0</v>
      </c>
      <c r="BE159" s="86">
        <f t="shared" si="667"/>
        <v>0</v>
      </c>
      <c r="BF159" s="86">
        <f t="shared" si="667"/>
        <v>0</v>
      </c>
      <c r="BG159" s="86">
        <f t="shared" si="667"/>
        <v>0</v>
      </c>
      <c r="BH159" s="86">
        <f t="shared" si="667"/>
        <v>0</v>
      </c>
      <c r="BI159" s="86">
        <f t="shared" si="667"/>
        <v>0</v>
      </c>
      <c r="BJ159" s="86">
        <f t="shared" si="667"/>
        <v>0</v>
      </c>
      <c r="BK159" s="86">
        <f t="shared" si="667"/>
        <v>0</v>
      </c>
      <c r="BL159" s="148"/>
      <c r="BM159" s="149"/>
      <c r="BN159" s="149"/>
      <c r="BO159" s="149"/>
      <c r="BP159" s="149"/>
    </row>
    <row r="160" spans="1:68" ht="15.75" customHeight="1">
      <c r="A160" s="252"/>
      <c r="B160" s="252"/>
      <c r="C160" s="182"/>
      <c r="D160" s="253" t="s">
        <v>415</v>
      </c>
      <c r="E160" s="254">
        <f t="shared" ref="E160:F160" si="668">E161+E165</f>
        <v>36444.800000000003</v>
      </c>
      <c r="F160" s="254">
        <f t="shared" si="668"/>
        <v>0</v>
      </c>
      <c r="G160" s="222">
        <f t="shared" si="655"/>
        <v>4.1158135042584948E-2</v>
      </c>
      <c r="H160" s="222">
        <f t="shared" si="656"/>
        <v>0</v>
      </c>
      <c r="I160" s="254">
        <f t="shared" ref="I160:O160" si="669">I161+I165</f>
        <v>1500</v>
      </c>
      <c r="J160" s="254">
        <f t="shared" si="669"/>
        <v>0</v>
      </c>
      <c r="K160" s="254">
        <f t="shared" si="669"/>
        <v>0</v>
      </c>
      <c r="L160" s="254">
        <f t="shared" si="669"/>
        <v>0</v>
      </c>
      <c r="M160" s="254">
        <f t="shared" si="669"/>
        <v>0</v>
      </c>
      <c r="N160" s="254">
        <f t="shared" si="669"/>
        <v>0</v>
      </c>
      <c r="O160" s="254">
        <f t="shared" si="669"/>
        <v>0</v>
      </c>
      <c r="P160" s="244">
        <f t="shared" ref="P160:R160" si="670">IF(BI160=0,SUM(Y160+AB160+AE160+AH160+AK160+AN160+AQ160+AT160+AW160+AZ160+BC160+BF160),BI160)</f>
        <v>0</v>
      </c>
      <c r="Q160" s="244">
        <f t="shared" si="670"/>
        <v>0</v>
      </c>
      <c r="R160" s="244">
        <f t="shared" si="670"/>
        <v>0</v>
      </c>
      <c r="S160" s="254">
        <f t="shared" ref="S160:U160" si="671">S161+S165</f>
        <v>1500</v>
      </c>
      <c r="T160" s="254">
        <f t="shared" si="671"/>
        <v>0</v>
      </c>
      <c r="U160" s="254">
        <f t="shared" si="671"/>
        <v>0</v>
      </c>
      <c r="V160" s="255">
        <f t="shared" ref="V160:W160" si="672">M160/I160</f>
        <v>0</v>
      </c>
      <c r="W160" s="255" t="e">
        <f t="shared" si="672"/>
        <v>#DIV/0!</v>
      </c>
      <c r="X160" s="255" t="e">
        <f t="shared" si="661"/>
        <v>#DIV/0!</v>
      </c>
      <c r="Y160" s="254">
        <f t="shared" ref="Y160:BK160" si="673">Y161+Y165</f>
        <v>0</v>
      </c>
      <c r="Z160" s="254">
        <f t="shared" si="673"/>
        <v>0</v>
      </c>
      <c r="AA160" s="254">
        <f t="shared" si="673"/>
        <v>0</v>
      </c>
      <c r="AB160" s="254">
        <f t="shared" si="673"/>
        <v>0</v>
      </c>
      <c r="AC160" s="254">
        <f t="shared" si="673"/>
        <v>0</v>
      </c>
      <c r="AD160" s="254">
        <f t="shared" si="673"/>
        <v>0</v>
      </c>
      <c r="AE160" s="254">
        <f t="shared" si="673"/>
        <v>0</v>
      </c>
      <c r="AF160" s="254">
        <f t="shared" si="673"/>
        <v>0</v>
      </c>
      <c r="AG160" s="254">
        <f t="shared" si="673"/>
        <v>0</v>
      </c>
      <c r="AH160" s="254">
        <f t="shared" si="673"/>
        <v>0</v>
      </c>
      <c r="AI160" s="254">
        <f t="shared" si="673"/>
        <v>0</v>
      </c>
      <c r="AJ160" s="254">
        <f t="shared" si="673"/>
        <v>0</v>
      </c>
      <c r="AK160" s="254">
        <f t="shared" si="673"/>
        <v>0</v>
      </c>
      <c r="AL160" s="254">
        <f t="shared" si="673"/>
        <v>0</v>
      </c>
      <c r="AM160" s="254">
        <f t="shared" si="673"/>
        <v>0</v>
      </c>
      <c r="AN160" s="254">
        <f t="shared" si="673"/>
        <v>0</v>
      </c>
      <c r="AO160" s="254">
        <f t="shared" si="673"/>
        <v>0</v>
      </c>
      <c r="AP160" s="254">
        <f t="shared" si="673"/>
        <v>0</v>
      </c>
      <c r="AQ160" s="254">
        <f t="shared" si="673"/>
        <v>0</v>
      </c>
      <c r="AR160" s="254">
        <f t="shared" si="673"/>
        <v>0</v>
      </c>
      <c r="AS160" s="254">
        <f t="shared" si="673"/>
        <v>0</v>
      </c>
      <c r="AT160" s="254">
        <f t="shared" si="673"/>
        <v>0</v>
      </c>
      <c r="AU160" s="254">
        <f t="shared" si="673"/>
        <v>0</v>
      </c>
      <c r="AV160" s="254">
        <f t="shared" si="673"/>
        <v>0</v>
      </c>
      <c r="AW160" s="254">
        <f t="shared" si="673"/>
        <v>0</v>
      </c>
      <c r="AX160" s="254">
        <f t="shared" si="673"/>
        <v>0</v>
      </c>
      <c r="AY160" s="254">
        <f t="shared" si="673"/>
        <v>0</v>
      </c>
      <c r="AZ160" s="254">
        <f t="shared" si="673"/>
        <v>0</v>
      </c>
      <c r="BA160" s="254">
        <f t="shared" si="673"/>
        <v>0</v>
      </c>
      <c r="BB160" s="254">
        <f t="shared" si="673"/>
        <v>0</v>
      </c>
      <c r="BC160" s="254">
        <f t="shared" si="673"/>
        <v>0</v>
      </c>
      <c r="BD160" s="254">
        <f t="shared" si="673"/>
        <v>0</v>
      </c>
      <c r="BE160" s="254">
        <f t="shared" si="673"/>
        <v>0</v>
      </c>
      <c r="BF160" s="254">
        <f t="shared" si="673"/>
        <v>0</v>
      </c>
      <c r="BG160" s="254">
        <f t="shared" si="673"/>
        <v>0</v>
      </c>
      <c r="BH160" s="254">
        <f t="shared" si="673"/>
        <v>0</v>
      </c>
      <c r="BI160" s="254">
        <f t="shared" si="673"/>
        <v>0</v>
      </c>
      <c r="BJ160" s="254">
        <f t="shared" si="673"/>
        <v>0</v>
      </c>
      <c r="BK160" s="254">
        <f t="shared" si="673"/>
        <v>0</v>
      </c>
      <c r="BL160" s="156"/>
      <c r="BM160" s="157"/>
      <c r="BN160" s="157"/>
      <c r="BO160" s="157"/>
      <c r="BP160" s="157"/>
    </row>
    <row r="161" spans="1:68" ht="15.75" customHeight="1">
      <c r="A161" s="239"/>
      <c r="B161" s="239"/>
      <c r="C161" s="228"/>
      <c r="D161" s="256" t="s">
        <v>416</v>
      </c>
      <c r="E161" s="230">
        <f t="shared" ref="E161:F161" si="674">SUM(E162:E164)</f>
        <v>36444.800000000003</v>
      </c>
      <c r="F161" s="230">
        <f t="shared" si="674"/>
        <v>0</v>
      </c>
      <c r="G161" s="186">
        <f t="shared" si="655"/>
        <v>4.1158135042584948E-2</v>
      </c>
      <c r="H161" s="186">
        <f t="shared" si="656"/>
        <v>0</v>
      </c>
      <c r="I161" s="230">
        <f t="shared" ref="I161:O161" si="675">SUM(I162:I164)</f>
        <v>1500</v>
      </c>
      <c r="J161" s="230">
        <f t="shared" si="675"/>
        <v>0</v>
      </c>
      <c r="K161" s="230">
        <f t="shared" si="675"/>
        <v>0</v>
      </c>
      <c r="L161" s="230">
        <f t="shared" si="675"/>
        <v>0</v>
      </c>
      <c r="M161" s="230">
        <f t="shared" si="675"/>
        <v>0</v>
      </c>
      <c r="N161" s="230">
        <f t="shared" si="675"/>
        <v>0</v>
      </c>
      <c r="O161" s="230">
        <f t="shared" si="675"/>
        <v>0</v>
      </c>
      <c r="P161" s="257">
        <f t="shared" ref="P161:R161" si="676">IF(BI161=0,SUM(Y161+AB161+AE161+AH161+AK161+AN161+AQ161+AT161+AW161+AZ161+BC161+BF161),BI161)</f>
        <v>0</v>
      </c>
      <c r="Q161" s="257">
        <f t="shared" si="676"/>
        <v>0</v>
      </c>
      <c r="R161" s="257">
        <f t="shared" si="676"/>
        <v>0</v>
      </c>
      <c r="S161" s="230">
        <f t="shared" ref="S161:U161" si="677">SUM(S162:S164)</f>
        <v>1500</v>
      </c>
      <c r="T161" s="230">
        <f t="shared" si="677"/>
        <v>0</v>
      </c>
      <c r="U161" s="230">
        <f t="shared" si="677"/>
        <v>0</v>
      </c>
      <c r="V161" s="258">
        <f t="shared" ref="V161:W161" si="678">M161/I161</f>
        <v>0</v>
      </c>
      <c r="W161" s="258" t="e">
        <f t="shared" si="678"/>
        <v>#DIV/0!</v>
      </c>
      <c r="X161" s="258" t="e">
        <f t="shared" si="661"/>
        <v>#DIV/0!</v>
      </c>
      <c r="Y161" s="230">
        <f t="shared" ref="Y161:BK161" si="679">SUM(Y162:Y164)</f>
        <v>0</v>
      </c>
      <c r="Z161" s="230">
        <f t="shared" si="679"/>
        <v>0</v>
      </c>
      <c r="AA161" s="230">
        <f t="shared" si="679"/>
        <v>0</v>
      </c>
      <c r="AB161" s="230">
        <f t="shared" si="679"/>
        <v>0</v>
      </c>
      <c r="AC161" s="230">
        <f t="shared" si="679"/>
        <v>0</v>
      </c>
      <c r="AD161" s="230">
        <f t="shared" si="679"/>
        <v>0</v>
      </c>
      <c r="AE161" s="230">
        <f t="shared" si="679"/>
        <v>0</v>
      </c>
      <c r="AF161" s="230">
        <f t="shared" si="679"/>
        <v>0</v>
      </c>
      <c r="AG161" s="230">
        <f t="shared" si="679"/>
        <v>0</v>
      </c>
      <c r="AH161" s="230">
        <f t="shared" si="679"/>
        <v>0</v>
      </c>
      <c r="AI161" s="230">
        <f t="shared" si="679"/>
        <v>0</v>
      </c>
      <c r="AJ161" s="230">
        <f t="shared" si="679"/>
        <v>0</v>
      </c>
      <c r="AK161" s="230">
        <f t="shared" si="679"/>
        <v>0</v>
      </c>
      <c r="AL161" s="230">
        <f t="shared" si="679"/>
        <v>0</v>
      </c>
      <c r="AM161" s="230">
        <f t="shared" si="679"/>
        <v>0</v>
      </c>
      <c r="AN161" s="230">
        <f t="shared" si="679"/>
        <v>0</v>
      </c>
      <c r="AO161" s="230">
        <f t="shared" si="679"/>
        <v>0</v>
      </c>
      <c r="AP161" s="230">
        <f t="shared" si="679"/>
        <v>0</v>
      </c>
      <c r="AQ161" s="230">
        <f t="shared" si="679"/>
        <v>0</v>
      </c>
      <c r="AR161" s="230">
        <f t="shared" si="679"/>
        <v>0</v>
      </c>
      <c r="AS161" s="230">
        <f t="shared" si="679"/>
        <v>0</v>
      </c>
      <c r="AT161" s="230">
        <f t="shared" si="679"/>
        <v>0</v>
      </c>
      <c r="AU161" s="230">
        <f t="shared" si="679"/>
        <v>0</v>
      </c>
      <c r="AV161" s="230">
        <f t="shared" si="679"/>
        <v>0</v>
      </c>
      <c r="AW161" s="230">
        <f t="shared" si="679"/>
        <v>0</v>
      </c>
      <c r="AX161" s="230">
        <f t="shared" si="679"/>
        <v>0</v>
      </c>
      <c r="AY161" s="230">
        <f t="shared" si="679"/>
        <v>0</v>
      </c>
      <c r="AZ161" s="230">
        <f t="shared" si="679"/>
        <v>0</v>
      </c>
      <c r="BA161" s="230">
        <f t="shared" si="679"/>
        <v>0</v>
      </c>
      <c r="BB161" s="230">
        <f t="shared" si="679"/>
        <v>0</v>
      </c>
      <c r="BC161" s="230">
        <f t="shared" si="679"/>
        <v>0</v>
      </c>
      <c r="BD161" s="230">
        <f t="shared" si="679"/>
        <v>0</v>
      </c>
      <c r="BE161" s="230">
        <f t="shared" si="679"/>
        <v>0</v>
      </c>
      <c r="BF161" s="230">
        <f t="shared" si="679"/>
        <v>0</v>
      </c>
      <c r="BG161" s="230">
        <f t="shared" si="679"/>
        <v>0</v>
      </c>
      <c r="BH161" s="230">
        <f t="shared" si="679"/>
        <v>0</v>
      </c>
      <c r="BI161" s="230">
        <f t="shared" si="679"/>
        <v>0</v>
      </c>
      <c r="BJ161" s="230">
        <f t="shared" si="679"/>
        <v>0</v>
      </c>
      <c r="BK161" s="230">
        <f t="shared" si="679"/>
        <v>0</v>
      </c>
      <c r="BL161" s="232"/>
      <c r="BM161" s="233"/>
      <c r="BN161" s="233"/>
      <c r="BO161" s="233"/>
      <c r="BP161" s="233"/>
    </row>
    <row r="162" spans="1:68" ht="16.5" customHeight="1">
      <c r="A162" s="88"/>
      <c r="B162" s="88"/>
      <c r="C162" s="89" t="s">
        <v>357</v>
      </c>
      <c r="D162" s="90" t="s">
        <v>417</v>
      </c>
      <c r="E162" s="193">
        <v>34944.800000000003</v>
      </c>
      <c r="F162" s="165"/>
      <c r="G162" s="93">
        <f t="shared" si="655"/>
        <v>0</v>
      </c>
      <c r="H162" s="93">
        <f t="shared" si="656"/>
        <v>0</v>
      </c>
      <c r="I162" s="141">
        <v>0</v>
      </c>
      <c r="J162" s="95"/>
      <c r="K162" s="95"/>
      <c r="L162" s="95"/>
      <c r="M162" s="96">
        <f t="shared" ref="M162:O162" si="680">Y162+AB162+AE162+AH162+AK162+AN162+AQ162+AT162+AW162+AZ162+BC162+BF162</f>
        <v>0</v>
      </c>
      <c r="N162" s="96">
        <f t="shared" si="680"/>
        <v>0</v>
      </c>
      <c r="O162" s="96">
        <f t="shared" si="680"/>
        <v>0</v>
      </c>
      <c r="P162" s="96">
        <f t="shared" ref="P162:R162" si="681">IF(BI162=0,SUM(Y162+AB162+AE162+AH162+AK162+AN162+AQ162+AT162+AW162+AZ162+BC162+BF162),BI162)</f>
        <v>0</v>
      </c>
      <c r="Q162" s="96">
        <f t="shared" si="681"/>
        <v>0</v>
      </c>
      <c r="R162" s="96">
        <f t="shared" si="681"/>
        <v>0</v>
      </c>
      <c r="S162" s="137">
        <f t="shared" ref="S162:T162" si="682">I162-M162</f>
        <v>0</v>
      </c>
      <c r="T162" s="96">
        <f t="shared" si="682"/>
        <v>0</v>
      </c>
      <c r="U162" s="96">
        <f t="shared" ref="U162:U164" si="683">L162-O162</f>
        <v>0</v>
      </c>
      <c r="V162" s="97" t="e">
        <f t="shared" ref="V162:W162" si="684">M162/I162</f>
        <v>#DIV/0!</v>
      </c>
      <c r="W162" s="97" t="e">
        <f t="shared" si="684"/>
        <v>#DIV/0!</v>
      </c>
      <c r="X162" s="97" t="e">
        <f t="shared" si="661"/>
        <v>#DIV/0!</v>
      </c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259">
        <v>0</v>
      </c>
      <c r="BG162" s="95"/>
      <c r="BH162" s="95"/>
      <c r="BI162" s="95"/>
      <c r="BJ162" s="95"/>
      <c r="BK162" s="95"/>
      <c r="BL162" s="98"/>
      <c r="BM162" s="99"/>
      <c r="BN162" s="99"/>
      <c r="BO162" s="99"/>
      <c r="BP162" s="99"/>
    </row>
    <row r="163" spans="1:68" ht="15.75" customHeight="1">
      <c r="A163" s="88" t="s">
        <v>527</v>
      </c>
      <c r="B163" s="110"/>
      <c r="C163" s="89" t="s">
        <v>200</v>
      </c>
      <c r="D163" s="90" t="s">
        <v>201</v>
      </c>
      <c r="E163" s="165">
        <v>1500</v>
      </c>
      <c r="F163" s="165"/>
      <c r="G163" s="93">
        <f t="shared" si="655"/>
        <v>1</v>
      </c>
      <c r="H163" s="93">
        <f t="shared" si="656"/>
        <v>0</v>
      </c>
      <c r="I163" s="94">
        <v>1500</v>
      </c>
      <c r="J163" s="95"/>
      <c r="K163" s="95"/>
      <c r="L163" s="260"/>
      <c r="M163" s="96">
        <f t="shared" ref="M163:O163" si="685">Y163+AB163+AE163+AH163+AK163+AN163+AQ163+AT163+AW163+AZ163+BC163+BF163</f>
        <v>0</v>
      </c>
      <c r="N163" s="96">
        <f t="shared" si="685"/>
        <v>0</v>
      </c>
      <c r="O163" s="96">
        <f t="shared" si="685"/>
        <v>0</v>
      </c>
      <c r="P163" s="96">
        <f t="shared" ref="P163:R163" si="686">IF(BI163=0,SUM(Y163+AB163+AE163+AH163+AK163+AN163+AQ163+AT163+AW163+AZ163+BC163+BF163),BI163)</f>
        <v>0</v>
      </c>
      <c r="Q163" s="96">
        <f t="shared" si="686"/>
        <v>0</v>
      </c>
      <c r="R163" s="96">
        <f t="shared" si="686"/>
        <v>0</v>
      </c>
      <c r="S163" s="96">
        <f t="shared" ref="S163:T163" si="687">I163-M163</f>
        <v>1500</v>
      </c>
      <c r="T163" s="96">
        <f t="shared" si="687"/>
        <v>0</v>
      </c>
      <c r="U163" s="96">
        <f t="shared" si="683"/>
        <v>0</v>
      </c>
      <c r="V163" s="97">
        <f t="shared" ref="V163:W163" si="688">M163/I163</f>
        <v>0</v>
      </c>
      <c r="W163" s="97" t="e">
        <f t="shared" si="688"/>
        <v>#DIV/0!</v>
      </c>
      <c r="X163" s="97" t="e">
        <f t="shared" si="661"/>
        <v>#DIV/0!</v>
      </c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8"/>
      <c r="BM163" s="99"/>
      <c r="BN163" s="99"/>
      <c r="BO163" s="99"/>
      <c r="BP163" s="99"/>
    </row>
    <row r="164" spans="1:68" ht="15.75" customHeight="1">
      <c r="A164" s="88"/>
      <c r="B164" s="88"/>
      <c r="C164" s="89" t="s">
        <v>213</v>
      </c>
      <c r="D164" s="90" t="s">
        <v>74</v>
      </c>
      <c r="E164" s="165"/>
      <c r="F164" s="165"/>
      <c r="G164" s="93" t="e">
        <f t="shared" si="655"/>
        <v>#DIV/0!</v>
      </c>
      <c r="H164" s="93" t="e">
        <f t="shared" si="656"/>
        <v>#DIV/0!</v>
      </c>
      <c r="I164" s="94"/>
      <c r="J164" s="95"/>
      <c r="K164" s="95"/>
      <c r="L164" s="94"/>
      <c r="M164" s="96">
        <f t="shared" ref="M164:O164" si="689">Y164+AB164+AE164+AH164+AK164+AN164+AQ164+AT164+AW164+AZ164+BC164+BF164</f>
        <v>0</v>
      </c>
      <c r="N164" s="96">
        <f t="shared" si="689"/>
        <v>0</v>
      </c>
      <c r="O164" s="96">
        <f t="shared" si="689"/>
        <v>0</v>
      </c>
      <c r="P164" s="96">
        <f t="shared" ref="P164:R164" si="690">IF(BI164=0,SUM(Y164+AB164+AE164+AH164+AK164+AN164+AQ164+AT164+AW164+AZ164+BC164+BF164),BI164)</f>
        <v>0</v>
      </c>
      <c r="Q164" s="96">
        <f t="shared" si="690"/>
        <v>0</v>
      </c>
      <c r="R164" s="96">
        <f t="shared" si="690"/>
        <v>0</v>
      </c>
      <c r="S164" s="96">
        <f t="shared" ref="S164:T164" si="691">I164-M164</f>
        <v>0</v>
      </c>
      <c r="T164" s="96">
        <f t="shared" si="691"/>
        <v>0</v>
      </c>
      <c r="U164" s="96">
        <f t="shared" si="683"/>
        <v>0</v>
      </c>
      <c r="V164" s="97" t="e">
        <f t="shared" ref="V164:W164" si="692">M164/I164</f>
        <v>#DIV/0!</v>
      </c>
      <c r="W164" s="97" t="e">
        <f t="shared" si="692"/>
        <v>#DIV/0!</v>
      </c>
      <c r="X164" s="97" t="e">
        <f t="shared" si="661"/>
        <v>#DIV/0!</v>
      </c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8"/>
      <c r="BM164" s="99"/>
      <c r="BN164" s="99"/>
      <c r="BO164" s="99"/>
      <c r="BP164" s="99"/>
    </row>
    <row r="165" spans="1:68" ht="15.75" customHeight="1">
      <c r="A165" s="239"/>
      <c r="B165" s="239"/>
      <c r="C165" s="228"/>
      <c r="D165" s="229" t="s">
        <v>418</v>
      </c>
      <c r="E165" s="230">
        <f t="shared" ref="E165:F165" si="693">SUM(E166:E167)</f>
        <v>0</v>
      </c>
      <c r="F165" s="230">
        <f t="shared" si="693"/>
        <v>0</v>
      </c>
      <c r="G165" s="187" t="e">
        <f t="shared" si="655"/>
        <v>#DIV/0!</v>
      </c>
      <c r="H165" s="187" t="e">
        <f t="shared" si="656"/>
        <v>#DIV/0!</v>
      </c>
      <c r="I165" s="230">
        <f t="shared" ref="I165:O165" si="694">SUM(I166:I167)</f>
        <v>0</v>
      </c>
      <c r="J165" s="230">
        <f t="shared" si="694"/>
        <v>0</v>
      </c>
      <c r="K165" s="230">
        <f t="shared" si="694"/>
        <v>0</v>
      </c>
      <c r="L165" s="230">
        <f t="shared" si="694"/>
        <v>0</v>
      </c>
      <c r="M165" s="230">
        <f t="shared" si="694"/>
        <v>0</v>
      </c>
      <c r="N165" s="230">
        <f t="shared" si="694"/>
        <v>0</v>
      </c>
      <c r="O165" s="230">
        <f t="shared" si="694"/>
        <v>0</v>
      </c>
      <c r="P165" s="257">
        <f t="shared" ref="P165:R165" si="695">IF(BI165=0,SUM(Y165+AB165+AE165+AH165+AK165+AN165+AQ165+AT165+AW165+AZ165+BC165+BF165),BI165)</f>
        <v>0</v>
      </c>
      <c r="Q165" s="257">
        <f t="shared" si="695"/>
        <v>0</v>
      </c>
      <c r="R165" s="257">
        <f t="shared" si="695"/>
        <v>0</v>
      </c>
      <c r="S165" s="230">
        <f t="shared" ref="S165:U165" si="696">SUM(S166:S167)</f>
        <v>0</v>
      </c>
      <c r="T165" s="230">
        <f t="shared" si="696"/>
        <v>0</v>
      </c>
      <c r="U165" s="230">
        <f t="shared" si="696"/>
        <v>0</v>
      </c>
      <c r="V165" s="258" t="e">
        <f t="shared" ref="V165:W165" si="697">M165/I165</f>
        <v>#DIV/0!</v>
      </c>
      <c r="W165" s="258" t="e">
        <f t="shared" si="697"/>
        <v>#DIV/0!</v>
      </c>
      <c r="X165" s="258" t="e">
        <f t="shared" si="661"/>
        <v>#DIV/0!</v>
      </c>
      <c r="Y165" s="230">
        <f t="shared" ref="Y165:BK165" si="698">SUM(Y166:Y167)</f>
        <v>0</v>
      </c>
      <c r="Z165" s="230">
        <f t="shared" si="698"/>
        <v>0</v>
      </c>
      <c r="AA165" s="230">
        <f t="shared" si="698"/>
        <v>0</v>
      </c>
      <c r="AB165" s="230">
        <f t="shared" si="698"/>
        <v>0</v>
      </c>
      <c r="AC165" s="230">
        <f t="shared" si="698"/>
        <v>0</v>
      </c>
      <c r="AD165" s="230">
        <f t="shared" si="698"/>
        <v>0</v>
      </c>
      <c r="AE165" s="230">
        <f t="shared" si="698"/>
        <v>0</v>
      </c>
      <c r="AF165" s="230">
        <f t="shared" si="698"/>
        <v>0</v>
      </c>
      <c r="AG165" s="230">
        <f t="shared" si="698"/>
        <v>0</v>
      </c>
      <c r="AH165" s="230">
        <f t="shared" si="698"/>
        <v>0</v>
      </c>
      <c r="AI165" s="230">
        <f t="shared" si="698"/>
        <v>0</v>
      </c>
      <c r="AJ165" s="230">
        <f t="shared" si="698"/>
        <v>0</v>
      </c>
      <c r="AK165" s="230">
        <f t="shared" si="698"/>
        <v>0</v>
      </c>
      <c r="AL165" s="230">
        <f t="shared" si="698"/>
        <v>0</v>
      </c>
      <c r="AM165" s="230">
        <f t="shared" si="698"/>
        <v>0</v>
      </c>
      <c r="AN165" s="230">
        <f t="shared" si="698"/>
        <v>0</v>
      </c>
      <c r="AO165" s="230">
        <f t="shared" si="698"/>
        <v>0</v>
      </c>
      <c r="AP165" s="230">
        <f t="shared" si="698"/>
        <v>0</v>
      </c>
      <c r="AQ165" s="230">
        <f t="shared" si="698"/>
        <v>0</v>
      </c>
      <c r="AR165" s="230">
        <f t="shared" si="698"/>
        <v>0</v>
      </c>
      <c r="AS165" s="230">
        <f t="shared" si="698"/>
        <v>0</v>
      </c>
      <c r="AT165" s="230">
        <f t="shared" si="698"/>
        <v>0</v>
      </c>
      <c r="AU165" s="230">
        <f t="shared" si="698"/>
        <v>0</v>
      </c>
      <c r="AV165" s="230">
        <f t="shared" si="698"/>
        <v>0</v>
      </c>
      <c r="AW165" s="230">
        <f t="shared" si="698"/>
        <v>0</v>
      </c>
      <c r="AX165" s="230">
        <f t="shared" si="698"/>
        <v>0</v>
      </c>
      <c r="AY165" s="230">
        <f t="shared" si="698"/>
        <v>0</v>
      </c>
      <c r="AZ165" s="230">
        <f t="shared" si="698"/>
        <v>0</v>
      </c>
      <c r="BA165" s="230">
        <f t="shared" si="698"/>
        <v>0</v>
      </c>
      <c r="BB165" s="230">
        <f t="shared" si="698"/>
        <v>0</v>
      </c>
      <c r="BC165" s="230">
        <f t="shared" si="698"/>
        <v>0</v>
      </c>
      <c r="BD165" s="230">
        <f t="shared" si="698"/>
        <v>0</v>
      </c>
      <c r="BE165" s="230">
        <f t="shared" si="698"/>
        <v>0</v>
      </c>
      <c r="BF165" s="230">
        <f t="shared" si="698"/>
        <v>0</v>
      </c>
      <c r="BG165" s="230">
        <f t="shared" si="698"/>
        <v>0</v>
      </c>
      <c r="BH165" s="230">
        <f t="shared" si="698"/>
        <v>0</v>
      </c>
      <c r="BI165" s="230">
        <f t="shared" si="698"/>
        <v>0</v>
      </c>
      <c r="BJ165" s="230">
        <f t="shared" si="698"/>
        <v>0</v>
      </c>
      <c r="BK165" s="230">
        <f t="shared" si="698"/>
        <v>0</v>
      </c>
      <c r="BL165" s="232"/>
      <c r="BM165" s="233"/>
      <c r="BN165" s="233"/>
      <c r="BO165" s="233"/>
      <c r="BP165" s="233"/>
    </row>
    <row r="166" spans="1:68" ht="15.75" customHeight="1">
      <c r="A166" s="88"/>
      <c r="B166" s="88"/>
      <c r="C166" s="89" t="s">
        <v>357</v>
      </c>
      <c r="D166" s="90" t="s">
        <v>419</v>
      </c>
      <c r="E166" s="165"/>
      <c r="F166" s="165"/>
      <c r="G166" s="93" t="e">
        <f t="shared" si="655"/>
        <v>#DIV/0!</v>
      </c>
      <c r="H166" s="93" t="e">
        <f t="shared" si="656"/>
        <v>#DIV/0!</v>
      </c>
      <c r="I166" s="94"/>
      <c r="J166" s="95"/>
      <c r="K166" s="95"/>
      <c r="L166" s="94"/>
      <c r="M166" s="96">
        <f t="shared" ref="M166:O166" si="699">Y166+AB166+AE166+AH166+AK166+AN166+AQ166+AT166+AW166+AZ166+BC166+BF166</f>
        <v>0</v>
      </c>
      <c r="N166" s="96">
        <f t="shared" si="699"/>
        <v>0</v>
      </c>
      <c r="O166" s="96">
        <f t="shared" si="699"/>
        <v>0</v>
      </c>
      <c r="P166" s="96">
        <f t="shared" ref="P166:R166" si="700">IF(BI166=0,SUM(Y166+AB166+AE166+AH166+AK166+AN166+AQ166+AT166+AW166+AZ166+BC166+BF166),BI166)</f>
        <v>0</v>
      </c>
      <c r="Q166" s="96">
        <f t="shared" si="700"/>
        <v>0</v>
      </c>
      <c r="R166" s="96">
        <f t="shared" si="700"/>
        <v>0</v>
      </c>
      <c r="S166" s="96">
        <f t="shared" ref="S166:T166" si="701">I166-M166</f>
        <v>0</v>
      </c>
      <c r="T166" s="96">
        <f t="shared" si="701"/>
        <v>0</v>
      </c>
      <c r="U166" s="96">
        <f t="shared" ref="U166:U167" si="702">L166-O166</f>
        <v>0</v>
      </c>
      <c r="V166" s="97" t="e">
        <f t="shared" ref="V166:W166" si="703">M166/I166</f>
        <v>#DIV/0!</v>
      </c>
      <c r="W166" s="97" t="e">
        <f t="shared" si="703"/>
        <v>#DIV/0!</v>
      </c>
      <c r="X166" s="97" t="e">
        <f t="shared" si="661"/>
        <v>#DIV/0!</v>
      </c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8"/>
      <c r="BM166" s="99"/>
      <c r="BN166" s="99"/>
      <c r="BO166" s="99"/>
      <c r="BP166" s="99"/>
    </row>
    <row r="167" spans="1:68" ht="15.75" customHeight="1">
      <c r="A167" s="88"/>
      <c r="B167" s="88"/>
      <c r="C167" s="100"/>
      <c r="D167" s="90"/>
      <c r="E167" s="165"/>
      <c r="F167" s="261"/>
      <c r="G167" s="93" t="e">
        <f t="shared" si="655"/>
        <v>#DIV/0!</v>
      </c>
      <c r="H167" s="93" t="e">
        <f t="shared" si="656"/>
        <v>#DIV/0!</v>
      </c>
      <c r="I167" s="94"/>
      <c r="J167" s="95"/>
      <c r="K167" s="95"/>
      <c r="L167" s="94"/>
      <c r="M167" s="96"/>
      <c r="N167" s="96">
        <f t="shared" ref="N167:O167" si="704">Z167+AC167+AF167+AI167+AL167+AO167+AR167+AU167+AX167+BA167+BD167+BG167</f>
        <v>0</v>
      </c>
      <c r="O167" s="96">
        <f t="shared" si="704"/>
        <v>0</v>
      </c>
      <c r="P167" s="96">
        <f t="shared" ref="P167:R167" si="705">IF(BI167=0,SUM(Y167+AB167+AE167+AH167+AK167+AN167+AQ167+AT167+AW167+AZ167+BC167+BF167),BI167)</f>
        <v>0</v>
      </c>
      <c r="Q167" s="96">
        <f t="shared" si="705"/>
        <v>0</v>
      </c>
      <c r="R167" s="96">
        <f t="shared" si="705"/>
        <v>0</v>
      </c>
      <c r="S167" s="96">
        <f t="shared" ref="S167:T167" si="706">I167-M167</f>
        <v>0</v>
      </c>
      <c r="T167" s="96">
        <f t="shared" si="706"/>
        <v>0</v>
      </c>
      <c r="U167" s="96">
        <f t="shared" si="702"/>
        <v>0</v>
      </c>
      <c r="V167" s="97" t="e">
        <f t="shared" ref="V167:W167" si="707">M167/I167</f>
        <v>#DIV/0!</v>
      </c>
      <c r="W167" s="97" t="e">
        <f t="shared" si="707"/>
        <v>#DIV/0!</v>
      </c>
      <c r="X167" s="97" t="e">
        <f t="shared" si="661"/>
        <v>#DIV/0!</v>
      </c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8"/>
      <c r="BM167" s="99"/>
      <c r="BN167" s="99"/>
      <c r="BO167" s="99"/>
      <c r="BP167" s="99"/>
    </row>
    <row r="168" spans="1:68" ht="15.75" customHeight="1">
      <c r="A168" s="252"/>
      <c r="B168" s="252"/>
      <c r="C168" s="182"/>
      <c r="D168" s="253" t="s">
        <v>420</v>
      </c>
      <c r="E168" s="254">
        <f t="shared" ref="E168:F168" si="708">E169+E176</f>
        <v>84944.8</v>
      </c>
      <c r="F168" s="254">
        <f t="shared" si="708"/>
        <v>36000</v>
      </c>
      <c r="G168" s="222">
        <f t="shared" si="655"/>
        <v>0</v>
      </c>
      <c r="H168" s="222">
        <f t="shared" si="656"/>
        <v>0</v>
      </c>
      <c r="I168" s="254">
        <f t="shared" ref="I168:O168" si="709">I169+I176</f>
        <v>0</v>
      </c>
      <c r="J168" s="254">
        <f t="shared" si="709"/>
        <v>250</v>
      </c>
      <c r="K168" s="254">
        <f t="shared" si="709"/>
        <v>0</v>
      </c>
      <c r="L168" s="254">
        <f t="shared" si="709"/>
        <v>0</v>
      </c>
      <c r="M168" s="254">
        <f t="shared" si="709"/>
        <v>0</v>
      </c>
      <c r="N168" s="254">
        <f t="shared" si="709"/>
        <v>250</v>
      </c>
      <c r="O168" s="254">
        <f t="shared" si="709"/>
        <v>0</v>
      </c>
      <c r="P168" s="254">
        <f t="shared" ref="P168:R168" si="710">IF(BI168=0,SUM(Y168+AB168+AE168+AH168+AK168+AN168+AQ168+AT168+AW168+AZ168+BC168+BF168),BI168)</f>
        <v>0</v>
      </c>
      <c r="Q168" s="254">
        <f t="shared" si="710"/>
        <v>250</v>
      </c>
      <c r="R168" s="254">
        <f t="shared" si="710"/>
        <v>0</v>
      </c>
      <c r="S168" s="254">
        <f t="shared" ref="S168:U168" si="711">S169+S176</f>
        <v>0</v>
      </c>
      <c r="T168" s="254">
        <f t="shared" si="711"/>
        <v>0</v>
      </c>
      <c r="U168" s="254">
        <f t="shared" si="711"/>
        <v>0</v>
      </c>
      <c r="V168" s="255" t="e">
        <f t="shared" ref="V168:W168" si="712">M168/I168</f>
        <v>#DIV/0!</v>
      </c>
      <c r="W168" s="255">
        <f t="shared" si="712"/>
        <v>1</v>
      </c>
      <c r="X168" s="255" t="e">
        <f t="shared" si="661"/>
        <v>#DIV/0!</v>
      </c>
      <c r="Y168" s="254">
        <f t="shared" ref="Y168:BK168" si="713">Y169+Y176</f>
        <v>0</v>
      </c>
      <c r="Z168" s="254">
        <f t="shared" si="713"/>
        <v>250</v>
      </c>
      <c r="AA168" s="254">
        <f t="shared" si="713"/>
        <v>0</v>
      </c>
      <c r="AB168" s="254">
        <f t="shared" si="713"/>
        <v>0</v>
      </c>
      <c r="AC168" s="254">
        <f t="shared" si="713"/>
        <v>0</v>
      </c>
      <c r="AD168" s="254">
        <f t="shared" si="713"/>
        <v>0</v>
      </c>
      <c r="AE168" s="254">
        <f t="shared" si="713"/>
        <v>0</v>
      </c>
      <c r="AF168" s="254">
        <f t="shared" si="713"/>
        <v>0</v>
      </c>
      <c r="AG168" s="254">
        <f t="shared" si="713"/>
        <v>0</v>
      </c>
      <c r="AH168" s="254">
        <f t="shared" si="713"/>
        <v>0</v>
      </c>
      <c r="AI168" s="254">
        <f t="shared" si="713"/>
        <v>0</v>
      </c>
      <c r="AJ168" s="254">
        <f t="shared" si="713"/>
        <v>0</v>
      </c>
      <c r="AK168" s="254">
        <f t="shared" si="713"/>
        <v>0</v>
      </c>
      <c r="AL168" s="254">
        <f t="shared" si="713"/>
        <v>0</v>
      </c>
      <c r="AM168" s="254">
        <f t="shared" si="713"/>
        <v>0</v>
      </c>
      <c r="AN168" s="254">
        <f t="shared" si="713"/>
        <v>0</v>
      </c>
      <c r="AO168" s="254">
        <f t="shared" si="713"/>
        <v>0</v>
      </c>
      <c r="AP168" s="254">
        <f t="shared" si="713"/>
        <v>0</v>
      </c>
      <c r="AQ168" s="254">
        <f t="shared" si="713"/>
        <v>0</v>
      </c>
      <c r="AR168" s="254">
        <f t="shared" si="713"/>
        <v>0</v>
      </c>
      <c r="AS168" s="254">
        <f t="shared" si="713"/>
        <v>0</v>
      </c>
      <c r="AT168" s="254">
        <f t="shared" si="713"/>
        <v>0</v>
      </c>
      <c r="AU168" s="254">
        <f t="shared" si="713"/>
        <v>0</v>
      </c>
      <c r="AV168" s="254">
        <f t="shared" si="713"/>
        <v>0</v>
      </c>
      <c r="AW168" s="254">
        <f t="shared" si="713"/>
        <v>0</v>
      </c>
      <c r="AX168" s="254">
        <f t="shared" si="713"/>
        <v>0</v>
      </c>
      <c r="AY168" s="254">
        <f t="shared" si="713"/>
        <v>0</v>
      </c>
      <c r="AZ168" s="254">
        <f t="shared" si="713"/>
        <v>0</v>
      </c>
      <c r="BA168" s="254">
        <f t="shared" si="713"/>
        <v>0</v>
      </c>
      <c r="BB168" s="254">
        <f t="shared" si="713"/>
        <v>0</v>
      </c>
      <c r="BC168" s="254">
        <f t="shared" si="713"/>
        <v>0</v>
      </c>
      <c r="BD168" s="254">
        <f t="shared" si="713"/>
        <v>0</v>
      </c>
      <c r="BE168" s="254">
        <f t="shared" si="713"/>
        <v>0</v>
      </c>
      <c r="BF168" s="254">
        <f t="shared" si="713"/>
        <v>0</v>
      </c>
      <c r="BG168" s="254">
        <f t="shared" si="713"/>
        <v>0</v>
      </c>
      <c r="BH168" s="254">
        <f t="shared" si="713"/>
        <v>0</v>
      </c>
      <c r="BI168" s="254">
        <f t="shared" si="713"/>
        <v>0</v>
      </c>
      <c r="BJ168" s="254">
        <f t="shared" si="713"/>
        <v>0</v>
      </c>
      <c r="BK168" s="254">
        <f t="shared" si="713"/>
        <v>0</v>
      </c>
      <c r="BL168" s="156"/>
      <c r="BM168" s="157"/>
      <c r="BN168" s="157"/>
      <c r="BO168" s="157"/>
      <c r="BP168" s="157"/>
    </row>
    <row r="169" spans="1:68" ht="15.75" customHeight="1">
      <c r="A169" s="239"/>
      <c r="B169" s="239"/>
      <c r="C169" s="228"/>
      <c r="D169" s="229" t="s">
        <v>421</v>
      </c>
      <c r="E169" s="230">
        <f>SUM(E170:E175)</f>
        <v>84944.8</v>
      </c>
      <c r="F169" s="230">
        <f>SUM(F170:F174)</f>
        <v>0</v>
      </c>
      <c r="G169" s="187">
        <f t="shared" si="655"/>
        <v>0</v>
      </c>
      <c r="H169" s="187">
        <f t="shared" si="656"/>
        <v>0</v>
      </c>
      <c r="I169" s="230">
        <f t="shared" ref="I169:K169" si="714">SUM(I170:I175)</f>
        <v>0</v>
      </c>
      <c r="J169" s="230">
        <f t="shared" si="714"/>
        <v>250</v>
      </c>
      <c r="K169" s="230">
        <f t="shared" si="714"/>
        <v>0</v>
      </c>
      <c r="L169" s="230">
        <f t="shared" ref="L169:M169" si="715">SUM(L170:L174)</f>
        <v>0</v>
      </c>
      <c r="M169" s="230">
        <f t="shared" si="715"/>
        <v>0</v>
      </c>
      <c r="N169" s="230">
        <f>SUM(N170:N175)</f>
        <v>250</v>
      </c>
      <c r="O169" s="230">
        <f>SUM(O170:O174)</f>
        <v>0</v>
      </c>
      <c r="P169" s="231">
        <f t="shared" ref="P169:R169" si="716">IF(BI169=0,SUM(Y169+AB169+AE169+AH169+AK169+AN169+AQ169+AT169+AW169+AZ169+BC169+BF169),BI169)</f>
        <v>0</v>
      </c>
      <c r="Q169" s="231">
        <f t="shared" si="716"/>
        <v>250</v>
      </c>
      <c r="R169" s="231">
        <f t="shared" si="716"/>
        <v>0</v>
      </c>
      <c r="S169" s="230">
        <f t="shared" ref="S169:T169" si="717">SUM(S170:S175)</f>
        <v>0</v>
      </c>
      <c r="T169" s="230">
        <f t="shared" si="717"/>
        <v>0</v>
      </c>
      <c r="U169" s="230">
        <f>SUM(U170:U174)</f>
        <v>0</v>
      </c>
      <c r="V169" s="258" t="e">
        <f t="shared" ref="V169:W169" si="718">M169/I169</f>
        <v>#DIV/0!</v>
      </c>
      <c r="W169" s="258">
        <f t="shared" si="718"/>
        <v>1</v>
      </c>
      <c r="X169" s="258" t="e">
        <f t="shared" si="661"/>
        <v>#DIV/0!</v>
      </c>
      <c r="Y169" s="230">
        <f>SUM(Y170:Y174)</f>
        <v>0</v>
      </c>
      <c r="Z169" s="230">
        <f>SUM(Z170:Z175)</f>
        <v>250</v>
      </c>
      <c r="AA169" s="230">
        <f t="shared" ref="AA169:AE169" si="719">SUM(AA170:AA174)</f>
        <v>0</v>
      </c>
      <c r="AB169" s="230">
        <f t="shared" si="719"/>
        <v>0</v>
      </c>
      <c r="AC169" s="230">
        <f t="shared" si="719"/>
        <v>0</v>
      </c>
      <c r="AD169" s="230">
        <f t="shared" si="719"/>
        <v>0</v>
      </c>
      <c r="AE169" s="230">
        <f t="shared" si="719"/>
        <v>0</v>
      </c>
      <c r="AF169" s="230">
        <f>SUM(AF170:AF175)</f>
        <v>0</v>
      </c>
      <c r="AG169" s="230">
        <f t="shared" ref="AG169:BK169" si="720">SUM(AG170:AG174)</f>
        <v>0</v>
      </c>
      <c r="AH169" s="230">
        <f t="shared" si="720"/>
        <v>0</v>
      </c>
      <c r="AI169" s="230">
        <f t="shared" si="720"/>
        <v>0</v>
      </c>
      <c r="AJ169" s="230">
        <f t="shared" si="720"/>
        <v>0</v>
      </c>
      <c r="AK169" s="230">
        <f t="shared" si="720"/>
        <v>0</v>
      </c>
      <c r="AL169" s="230">
        <f t="shared" si="720"/>
        <v>0</v>
      </c>
      <c r="AM169" s="230">
        <f t="shared" si="720"/>
        <v>0</v>
      </c>
      <c r="AN169" s="230">
        <f t="shared" si="720"/>
        <v>0</v>
      </c>
      <c r="AO169" s="230">
        <f t="shared" si="720"/>
        <v>0</v>
      </c>
      <c r="AP169" s="230">
        <f t="shared" si="720"/>
        <v>0</v>
      </c>
      <c r="AQ169" s="230">
        <f t="shared" si="720"/>
        <v>0</v>
      </c>
      <c r="AR169" s="230">
        <f t="shared" si="720"/>
        <v>0</v>
      </c>
      <c r="AS169" s="230">
        <f t="shared" si="720"/>
        <v>0</v>
      </c>
      <c r="AT169" s="230">
        <f t="shared" si="720"/>
        <v>0</v>
      </c>
      <c r="AU169" s="230">
        <f t="shared" si="720"/>
        <v>0</v>
      </c>
      <c r="AV169" s="230">
        <f t="shared" si="720"/>
        <v>0</v>
      </c>
      <c r="AW169" s="230">
        <f t="shared" si="720"/>
        <v>0</v>
      </c>
      <c r="AX169" s="230">
        <f t="shared" si="720"/>
        <v>0</v>
      </c>
      <c r="AY169" s="230">
        <f t="shared" si="720"/>
        <v>0</v>
      </c>
      <c r="AZ169" s="230">
        <f t="shared" si="720"/>
        <v>0</v>
      </c>
      <c r="BA169" s="230">
        <f t="shared" si="720"/>
        <v>0</v>
      </c>
      <c r="BB169" s="230">
        <f t="shared" si="720"/>
        <v>0</v>
      </c>
      <c r="BC169" s="230">
        <f t="shared" si="720"/>
        <v>0</v>
      </c>
      <c r="BD169" s="230">
        <f t="shared" si="720"/>
        <v>0</v>
      </c>
      <c r="BE169" s="230">
        <f t="shared" si="720"/>
        <v>0</v>
      </c>
      <c r="BF169" s="230">
        <f t="shared" si="720"/>
        <v>0</v>
      </c>
      <c r="BG169" s="230">
        <f t="shared" si="720"/>
        <v>0</v>
      </c>
      <c r="BH169" s="230">
        <f t="shared" si="720"/>
        <v>0</v>
      </c>
      <c r="BI169" s="230">
        <f t="shared" si="720"/>
        <v>0</v>
      </c>
      <c r="BJ169" s="230">
        <f t="shared" si="720"/>
        <v>0</v>
      </c>
      <c r="BK169" s="230">
        <f t="shared" si="720"/>
        <v>0</v>
      </c>
      <c r="BL169" s="232"/>
      <c r="BM169" s="233"/>
      <c r="BN169" s="233"/>
      <c r="BO169" s="233"/>
      <c r="BP169" s="233"/>
    </row>
    <row r="170" spans="1:68" ht="15.75" customHeight="1">
      <c r="A170" s="88"/>
      <c r="B170" s="88"/>
      <c r="C170" s="100" t="s">
        <v>359</v>
      </c>
      <c r="D170" s="90" t="s">
        <v>422</v>
      </c>
      <c r="E170" s="165">
        <v>14944.8</v>
      </c>
      <c r="F170" s="165"/>
      <c r="G170" s="93">
        <f t="shared" si="655"/>
        <v>0</v>
      </c>
      <c r="H170" s="93">
        <f t="shared" si="656"/>
        <v>0</v>
      </c>
      <c r="I170" s="94"/>
      <c r="J170" s="94"/>
      <c r="K170" s="94"/>
      <c r="L170" s="262"/>
      <c r="M170" s="96"/>
      <c r="N170" s="96">
        <f t="shared" ref="N170:N171" si="721">Z170+AC170+AF170+AI170+AL170+AO170+AR170+AU170+AX170+BA170+BD170+BG170</f>
        <v>0</v>
      </c>
      <c r="O170" s="96"/>
      <c r="P170" s="81"/>
      <c r="Q170" s="81"/>
      <c r="R170" s="81"/>
      <c r="S170" s="96"/>
      <c r="T170" s="96"/>
      <c r="U170" s="96"/>
      <c r="V170" s="97"/>
      <c r="W170" s="97"/>
      <c r="X170" s="97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8"/>
      <c r="BM170" s="99"/>
      <c r="BN170" s="99"/>
      <c r="BO170" s="99"/>
      <c r="BP170" s="99"/>
    </row>
    <row r="171" spans="1:68" ht="15.75" customHeight="1">
      <c r="A171" s="88"/>
      <c r="B171" s="88"/>
      <c r="C171" s="89" t="s">
        <v>357</v>
      </c>
      <c r="D171" s="90" t="s">
        <v>423</v>
      </c>
      <c r="E171" s="165">
        <v>20000</v>
      </c>
      <c r="F171" s="165"/>
      <c r="G171" s="93">
        <f t="shared" si="655"/>
        <v>0</v>
      </c>
      <c r="H171" s="93">
        <f t="shared" si="656"/>
        <v>0</v>
      </c>
      <c r="I171" s="94">
        <v>0</v>
      </c>
      <c r="J171" s="94"/>
      <c r="K171" s="94"/>
      <c r="L171" s="262"/>
      <c r="M171" s="96"/>
      <c r="N171" s="96">
        <f t="shared" si="721"/>
        <v>0</v>
      </c>
      <c r="O171" s="96"/>
      <c r="P171" s="81"/>
      <c r="Q171" s="81"/>
      <c r="R171" s="81"/>
      <c r="S171" s="96"/>
      <c r="T171" s="96"/>
      <c r="U171" s="96"/>
      <c r="V171" s="97"/>
      <c r="W171" s="97"/>
      <c r="X171" s="97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8"/>
      <c r="BM171" s="99"/>
      <c r="BN171" s="99"/>
      <c r="BO171" s="99"/>
      <c r="BP171" s="99"/>
    </row>
    <row r="172" spans="1:68" ht="15.75" customHeight="1">
      <c r="A172" s="88"/>
      <c r="B172" s="88"/>
      <c r="C172" s="89" t="s">
        <v>200</v>
      </c>
      <c r="D172" s="90" t="s">
        <v>201</v>
      </c>
      <c r="E172" s="165">
        <v>0</v>
      </c>
      <c r="F172" s="165"/>
      <c r="G172" s="93" t="e">
        <f t="shared" si="655"/>
        <v>#DIV/0!</v>
      </c>
      <c r="H172" s="93" t="e">
        <f t="shared" si="656"/>
        <v>#DIV/0!</v>
      </c>
      <c r="I172" s="94"/>
      <c r="J172" s="94"/>
      <c r="K172" s="94"/>
      <c r="L172" s="201"/>
      <c r="M172" s="96">
        <f t="shared" ref="M172:O172" si="722">Y172+AB172+AE172+AH172+AK172+AN172+AQ172+AT172+AW172+AZ172+BC172+BF172</f>
        <v>0</v>
      </c>
      <c r="N172" s="96">
        <f t="shared" si="722"/>
        <v>0</v>
      </c>
      <c r="O172" s="96">
        <f t="shared" si="722"/>
        <v>0</v>
      </c>
      <c r="P172" s="96">
        <f t="shared" ref="P172:R172" si="723">IF(BI172=0,SUM(Y172+AB172+AE172+AH172+AK172+AN172+AQ172+AT172+AW172+AZ172+BC172+BF172),BI172)</f>
        <v>0</v>
      </c>
      <c r="Q172" s="96">
        <f t="shared" si="723"/>
        <v>0</v>
      </c>
      <c r="R172" s="96">
        <f t="shared" si="723"/>
        <v>0</v>
      </c>
      <c r="S172" s="96">
        <f t="shared" ref="S172:T172" si="724">I172-M172</f>
        <v>0</v>
      </c>
      <c r="T172" s="96">
        <f t="shared" si="724"/>
        <v>0</v>
      </c>
      <c r="U172" s="96">
        <f t="shared" ref="U172:U175" si="725">L172-O172</f>
        <v>0</v>
      </c>
      <c r="V172" s="97" t="e">
        <f t="shared" ref="V172:W172" si="726">M172/I172</f>
        <v>#DIV/0!</v>
      </c>
      <c r="W172" s="97" t="e">
        <f t="shared" si="726"/>
        <v>#DIV/0!</v>
      </c>
      <c r="X172" s="97" t="e">
        <f t="shared" ref="X172:X187" si="727">O172/L172</f>
        <v>#DIV/0!</v>
      </c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102">
        <v>0</v>
      </c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8"/>
      <c r="BM172" s="99"/>
      <c r="BN172" s="99"/>
      <c r="BO172" s="99"/>
      <c r="BP172" s="99"/>
    </row>
    <row r="173" spans="1:68" ht="15.75" customHeight="1">
      <c r="A173" s="88"/>
      <c r="B173" s="88"/>
      <c r="C173" s="100" t="s">
        <v>424</v>
      </c>
      <c r="D173" s="90" t="s">
        <v>425</v>
      </c>
      <c r="E173" s="165">
        <v>44000</v>
      </c>
      <c r="F173" s="165"/>
      <c r="G173" s="93">
        <f t="shared" si="655"/>
        <v>0</v>
      </c>
      <c r="H173" s="93">
        <f t="shared" si="656"/>
        <v>0</v>
      </c>
      <c r="I173" s="138">
        <v>0</v>
      </c>
      <c r="J173" s="94"/>
      <c r="K173" s="94"/>
      <c r="L173" s="201"/>
      <c r="M173" s="96">
        <f t="shared" ref="M173:O173" si="728">Y173+AB173+AE173+AH173+AK173+AN173+AQ173+AT173+AW173+AZ173+BC173+BF173</f>
        <v>0</v>
      </c>
      <c r="N173" s="96">
        <f t="shared" si="728"/>
        <v>0</v>
      </c>
      <c r="O173" s="96">
        <f t="shared" si="728"/>
        <v>0</v>
      </c>
      <c r="P173" s="96">
        <f t="shared" ref="P173:R173" si="729">IF(BI173=0,SUM(Y173+AB173+AE173+AH173+AK173+AN173+AQ173+AT173+AW173+AZ173+BC173+BF173),BI173)</f>
        <v>0</v>
      </c>
      <c r="Q173" s="96">
        <f t="shared" si="729"/>
        <v>0</v>
      </c>
      <c r="R173" s="96">
        <f t="shared" si="729"/>
        <v>0</v>
      </c>
      <c r="S173" s="137">
        <f t="shared" ref="S173:T173" si="730">I173-M173</f>
        <v>0</v>
      </c>
      <c r="T173" s="96">
        <f t="shared" si="730"/>
        <v>0</v>
      </c>
      <c r="U173" s="96">
        <f t="shared" si="725"/>
        <v>0</v>
      </c>
      <c r="V173" s="97" t="e">
        <f t="shared" ref="V173:W173" si="731">M173/I173</f>
        <v>#DIV/0!</v>
      </c>
      <c r="W173" s="97" t="e">
        <f t="shared" si="731"/>
        <v>#DIV/0!</v>
      </c>
      <c r="X173" s="97" t="e">
        <f t="shared" si="727"/>
        <v>#DIV/0!</v>
      </c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63">
        <v>0</v>
      </c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128"/>
      <c r="BG173" s="95"/>
      <c r="BH173" s="95"/>
      <c r="BI173" s="95"/>
      <c r="BJ173" s="95"/>
      <c r="BK173" s="95"/>
      <c r="BL173" s="98"/>
      <c r="BM173" s="99"/>
      <c r="BN173" s="99"/>
      <c r="BO173" s="99"/>
      <c r="BP173" s="99"/>
    </row>
    <row r="174" spans="1:68" ht="15.75" customHeight="1">
      <c r="A174" s="88"/>
      <c r="B174" s="88"/>
      <c r="C174" s="100" t="s">
        <v>359</v>
      </c>
      <c r="D174" s="90" t="s">
        <v>160</v>
      </c>
      <c r="E174" s="91">
        <v>6000</v>
      </c>
      <c r="F174" s="165"/>
      <c r="G174" s="93">
        <f t="shared" si="655"/>
        <v>0</v>
      </c>
      <c r="H174" s="93">
        <f t="shared" si="656"/>
        <v>0</v>
      </c>
      <c r="I174" s="94">
        <v>0</v>
      </c>
      <c r="J174" s="94"/>
      <c r="K174" s="94"/>
      <c r="L174" s="201"/>
      <c r="M174" s="96">
        <f t="shared" ref="M174:O174" si="732">Y174+AB174+AE174+AH174+AK174+AN174+AQ174+AT174+AW174+AZ174+BC174+BF174</f>
        <v>0</v>
      </c>
      <c r="N174" s="96">
        <f t="shared" si="732"/>
        <v>0</v>
      </c>
      <c r="O174" s="96">
        <f t="shared" si="732"/>
        <v>0</v>
      </c>
      <c r="P174" s="96">
        <f t="shared" ref="P174:R174" si="733">IF(BI174=0,SUM(Y174+AB174+AE174+AH174+AK174+AN174+AQ174+AT174+AW174+AZ174+BC174+BF174),BI174)</f>
        <v>0</v>
      </c>
      <c r="Q174" s="96">
        <f t="shared" si="733"/>
        <v>0</v>
      </c>
      <c r="R174" s="96">
        <f t="shared" si="733"/>
        <v>0</v>
      </c>
      <c r="S174" s="96">
        <f t="shared" ref="S174:T174" si="734">I174-M174</f>
        <v>0</v>
      </c>
      <c r="T174" s="96">
        <f t="shared" si="734"/>
        <v>0</v>
      </c>
      <c r="U174" s="96">
        <f t="shared" si="725"/>
        <v>0</v>
      </c>
      <c r="V174" s="97" t="e">
        <f t="shared" ref="V174:W174" si="735">M174/I174</f>
        <v>#DIV/0!</v>
      </c>
      <c r="W174" s="97" t="e">
        <f t="shared" si="735"/>
        <v>#DIV/0!</v>
      </c>
      <c r="X174" s="97" t="e">
        <f t="shared" si="727"/>
        <v>#DIV/0!</v>
      </c>
      <c r="Y174" s="95"/>
      <c r="Z174" s="95"/>
      <c r="AA174" s="95"/>
      <c r="AB174" s="102">
        <v>0</v>
      </c>
      <c r="AC174" s="95"/>
      <c r="AD174" s="95"/>
      <c r="AE174" s="95"/>
      <c r="AF174" s="95"/>
      <c r="AG174" s="95"/>
      <c r="AH174" s="102">
        <v>0</v>
      </c>
      <c r="AI174" s="95"/>
      <c r="AJ174" s="95"/>
      <c r="AK174" s="102">
        <v>0</v>
      </c>
      <c r="AL174" s="95"/>
      <c r="AM174" s="95"/>
      <c r="AN174" s="102">
        <v>0</v>
      </c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8"/>
      <c r="BM174" s="99"/>
      <c r="BN174" s="99"/>
      <c r="BO174" s="99"/>
      <c r="BP174" s="99"/>
    </row>
    <row r="175" spans="1:68" ht="15.75" customHeight="1">
      <c r="A175" s="88"/>
      <c r="B175" s="205" t="s">
        <v>426</v>
      </c>
      <c r="C175" s="100" t="s">
        <v>323</v>
      </c>
      <c r="D175" s="90" t="s">
        <v>353</v>
      </c>
      <c r="E175" s="91"/>
      <c r="F175" s="165"/>
      <c r="G175" s="93" t="e">
        <f t="shared" si="655"/>
        <v>#DIV/0!</v>
      </c>
      <c r="H175" s="93" t="e">
        <f t="shared" si="656"/>
        <v>#DIV/0!</v>
      </c>
      <c r="I175" s="94"/>
      <c r="J175" s="145">
        <v>250</v>
      </c>
      <c r="K175" s="145"/>
      <c r="L175" s="201"/>
      <c r="M175" s="96">
        <f t="shared" ref="M175:O175" si="736">Y175+AB175+AE175+AH175+AK175+AN175+AQ175+AT175+AW175+AZ175+BC175+BF175</f>
        <v>0</v>
      </c>
      <c r="N175" s="96">
        <f t="shared" si="736"/>
        <v>250</v>
      </c>
      <c r="O175" s="96">
        <f t="shared" si="736"/>
        <v>0</v>
      </c>
      <c r="P175" s="96">
        <f t="shared" ref="P175:R175" si="737">IF(BI175=0,SUM(Y175+AB175+AE175+AH175+AK175+AN175+AQ175+AT175+AW175+AZ175+BC175+BF175),BI175)</f>
        <v>0</v>
      </c>
      <c r="Q175" s="96">
        <f t="shared" si="737"/>
        <v>250</v>
      </c>
      <c r="R175" s="96">
        <f t="shared" si="737"/>
        <v>0</v>
      </c>
      <c r="S175" s="96">
        <f>I175-M175</f>
        <v>0</v>
      </c>
      <c r="T175" s="96">
        <f>J175-N175-K175</f>
        <v>0</v>
      </c>
      <c r="U175" s="96">
        <f t="shared" si="725"/>
        <v>0</v>
      </c>
      <c r="V175" s="97" t="e">
        <f t="shared" ref="V175:W175" si="738">M175/I175</f>
        <v>#DIV/0!</v>
      </c>
      <c r="W175" s="97">
        <f t="shared" si="738"/>
        <v>1</v>
      </c>
      <c r="X175" s="97" t="e">
        <f t="shared" si="727"/>
        <v>#DIV/0!</v>
      </c>
      <c r="Y175" s="95"/>
      <c r="Z175" s="102">
        <v>250</v>
      </c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8"/>
      <c r="BM175" s="99"/>
      <c r="BN175" s="99"/>
      <c r="BO175" s="99"/>
      <c r="BP175" s="99"/>
    </row>
    <row r="176" spans="1:68" ht="15.75" customHeight="1">
      <c r="A176" s="239"/>
      <c r="B176" s="239"/>
      <c r="C176" s="228"/>
      <c r="D176" s="229" t="s">
        <v>427</v>
      </c>
      <c r="E176" s="230">
        <f t="shared" ref="E176:F176" si="739">SUM(E177:E182)</f>
        <v>0</v>
      </c>
      <c r="F176" s="230">
        <f t="shared" si="739"/>
        <v>36000</v>
      </c>
      <c r="G176" s="187" t="e">
        <f t="shared" si="655"/>
        <v>#DIV/0!</v>
      </c>
      <c r="H176" s="187" t="e">
        <f t="shared" si="656"/>
        <v>#DIV/0!</v>
      </c>
      <c r="I176" s="230">
        <f t="shared" ref="I176:O176" si="740">SUM(I177:I182)</f>
        <v>0</v>
      </c>
      <c r="J176" s="230">
        <f t="shared" si="740"/>
        <v>0</v>
      </c>
      <c r="K176" s="230">
        <f t="shared" si="740"/>
        <v>0</v>
      </c>
      <c r="L176" s="230">
        <f t="shared" si="740"/>
        <v>0</v>
      </c>
      <c r="M176" s="230">
        <f t="shared" si="740"/>
        <v>0</v>
      </c>
      <c r="N176" s="230">
        <f t="shared" si="740"/>
        <v>0</v>
      </c>
      <c r="O176" s="230">
        <f t="shared" si="740"/>
        <v>0</v>
      </c>
      <c r="P176" s="257">
        <f t="shared" ref="P176:R176" si="741">IF(BI176=0,SUM(Y176+AB176+AE176+AH176+AK176+AN176+AQ176+AT176+AW176+AZ176+BC176+BF176),BI176)</f>
        <v>0</v>
      </c>
      <c r="Q176" s="257">
        <f t="shared" si="741"/>
        <v>0</v>
      </c>
      <c r="R176" s="257">
        <f t="shared" si="741"/>
        <v>0</v>
      </c>
      <c r="S176" s="230">
        <f t="shared" ref="S176:U176" si="742">SUM(S177:S182)</f>
        <v>0</v>
      </c>
      <c r="T176" s="230">
        <f t="shared" si="742"/>
        <v>0</v>
      </c>
      <c r="U176" s="230">
        <f t="shared" si="742"/>
        <v>0</v>
      </c>
      <c r="V176" s="258" t="e">
        <f t="shared" ref="V176:W176" si="743">M176/I176</f>
        <v>#DIV/0!</v>
      </c>
      <c r="W176" s="258" t="e">
        <f t="shared" si="743"/>
        <v>#DIV/0!</v>
      </c>
      <c r="X176" s="258" t="e">
        <f t="shared" si="727"/>
        <v>#DIV/0!</v>
      </c>
      <c r="Y176" s="230">
        <f t="shared" ref="Y176:BK176" si="744">SUM(Y177:Y182)</f>
        <v>0</v>
      </c>
      <c r="Z176" s="230">
        <f t="shared" si="744"/>
        <v>0</v>
      </c>
      <c r="AA176" s="230">
        <f t="shared" si="744"/>
        <v>0</v>
      </c>
      <c r="AB176" s="230">
        <f t="shared" si="744"/>
        <v>0</v>
      </c>
      <c r="AC176" s="230">
        <f t="shared" si="744"/>
        <v>0</v>
      </c>
      <c r="AD176" s="230">
        <f t="shared" si="744"/>
        <v>0</v>
      </c>
      <c r="AE176" s="230">
        <f t="shared" si="744"/>
        <v>0</v>
      </c>
      <c r="AF176" s="230">
        <f t="shared" si="744"/>
        <v>0</v>
      </c>
      <c r="AG176" s="230">
        <f t="shared" si="744"/>
        <v>0</v>
      </c>
      <c r="AH176" s="230">
        <f t="shared" si="744"/>
        <v>0</v>
      </c>
      <c r="AI176" s="230">
        <f t="shared" si="744"/>
        <v>0</v>
      </c>
      <c r="AJ176" s="230">
        <f t="shared" si="744"/>
        <v>0</v>
      </c>
      <c r="AK176" s="230">
        <f t="shared" si="744"/>
        <v>0</v>
      </c>
      <c r="AL176" s="230">
        <f t="shared" si="744"/>
        <v>0</v>
      </c>
      <c r="AM176" s="230">
        <f t="shared" si="744"/>
        <v>0</v>
      </c>
      <c r="AN176" s="230">
        <f t="shared" si="744"/>
        <v>0</v>
      </c>
      <c r="AO176" s="230">
        <f t="shared" si="744"/>
        <v>0</v>
      </c>
      <c r="AP176" s="230">
        <f t="shared" si="744"/>
        <v>0</v>
      </c>
      <c r="AQ176" s="230">
        <f t="shared" si="744"/>
        <v>0</v>
      </c>
      <c r="AR176" s="230">
        <f t="shared" si="744"/>
        <v>0</v>
      </c>
      <c r="AS176" s="230">
        <f t="shared" si="744"/>
        <v>0</v>
      </c>
      <c r="AT176" s="230">
        <f t="shared" si="744"/>
        <v>0</v>
      </c>
      <c r="AU176" s="230">
        <f t="shared" si="744"/>
        <v>0</v>
      </c>
      <c r="AV176" s="230">
        <f t="shared" si="744"/>
        <v>0</v>
      </c>
      <c r="AW176" s="230">
        <f t="shared" si="744"/>
        <v>0</v>
      </c>
      <c r="AX176" s="230">
        <f t="shared" si="744"/>
        <v>0</v>
      </c>
      <c r="AY176" s="230">
        <f t="shared" si="744"/>
        <v>0</v>
      </c>
      <c r="AZ176" s="230">
        <f t="shared" si="744"/>
        <v>0</v>
      </c>
      <c r="BA176" s="230">
        <f t="shared" si="744"/>
        <v>0</v>
      </c>
      <c r="BB176" s="230">
        <f t="shared" si="744"/>
        <v>0</v>
      </c>
      <c r="BC176" s="230">
        <f t="shared" si="744"/>
        <v>0</v>
      </c>
      <c r="BD176" s="230">
        <f t="shared" si="744"/>
        <v>0</v>
      </c>
      <c r="BE176" s="230">
        <f t="shared" si="744"/>
        <v>0</v>
      </c>
      <c r="BF176" s="230">
        <f t="shared" si="744"/>
        <v>0</v>
      </c>
      <c r="BG176" s="230">
        <f t="shared" si="744"/>
        <v>0</v>
      </c>
      <c r="BH176" s="230">
        <f t="shared" si="744"/>
        <v>0</v>
      </c>
      <c r="BI176" s="230">
        <f t="shared" si="744"/>
        <v>0</v>
      </c>
      <c r="BJ176" s="230">
        <f t="shared" si="744"/>
        <v>0</v>
      </c>
      <c r="BK176" s="230">
        <f t="shared" si="744"/>
        <v>0</v>
      </c>
      <c r="BL176" s="232"/>
      <c r="BM176" s="233"/>
      <c r="BN176" s="233"/>
      <c r="BO176" s="233"/>
      <c r="BP176" s="233"/>
    </row>
    <row r="177" spans="1:68" ht="15.75" customHeight="1">
      <c r="A177" s="88"/>
      <c r="B177" s="135"/>
      <c r="C177" s="89" t="s">
        <v>165</v>
      </c>
      <c r="D177" s="143" t="s">
        <v>428</v>
      </c>
      <c r="E177" s="165"/>
      <c r="F177" s="165"/>
      <c r="G177" s="93" t="e">
        <f t="shared" si="655"/>
        <v>#DIV/0!</v>
      </c>
      <c r="H177" s="93" t="e">
        <f t="shared" si="656"/>
        <v>#DIV/0!</v>
      </c>
      <c r="I177" s="94"/>
      <c r="J177" s="145">
        <v>0</v>
      </c>
      <c r="K177" s="145"/>
      <c r="L177" s="201"/>
      <c r="M177" s="96">
        <f t="shared" ref="M177:O177" si="745">Y177+AB177+AE177+AH177+AK177+AN177+AQ177+AT177+AW177+AZ177+BC177+BF177</f>
        <v>0</v>
      </c>
      <c r="N177" s="96">
        <f t="shared" si="745"/>
        <v>0</v>
      </c>
      <c r="O177" s="96">
        <f t="shared" si="745"/>
        <v>0</v>
      </c>
      <c r="P177" s="96">
        <f t="shared" ref="P177:R177" si="746">IF(BI177=0,SUM(Y177+AB177+AE177+AH177+AK177+AN177+AQ177+AT177+AW177+AZ177+BC177+BF177),BI177)</f>
        <v>0</v>
      </c>
      <c r="Q177" s="96">
        <f t="shared" si="746"/>
        <v>0</v>
      </c>
      <c r="R177" s="96">
        <f t="shared" si="746"/>
        <v>0</v>
      </c>
      <c r="S177" s="96">
        <f t="shared" ref="S177:T177" si="747">I177-M177</f>
        <v>0</v>
      </c>
      <c r="T177" s="96">
        <f t="shared" si="747"/>
        <v>0</v>
      </c>
      <c r="U177" s="96">
        <f t="shared" ref="U177:U182" si="748">L177-O177</f>
        <v>0</v>
      </c>
      <c r="V177" s="97" t="e">
        <f t="shared" ref="V177:W177" si="749">M177/I177</f>
        <v>#DIV/0!</v>
      </c>
      <c r="W177" s="97" t="e">
        <f t="shared" si="749"/>
        <v>#DIV/0!</v>
      </c>
      <c r="X177" s="97" t="e">
        <f t="shared" si="727"/>
        <v>#DIV/0!</v>
      </c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102">
        <v>0</v>
      </c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8"/>
      <c r="BM177" s="99"/>
      <c r="BN177" s="99"/>
      <c r="BO177" s="99"/>
      <c r="BP177" s="99"/>
    </row>
    <row r="178" spans="1:68" ht="15.75" customHeight="1">
      <c r="A178" s="88"/>
      <c r="B178" s="88"/>
      <c r="C178" s="89" t="s">
        <v>165</v>
      </c>
      <c r="D178" s="143" t="s">
        <v>429</v>
      </c>
      <c r="E178" s="165"/>
      <c r="F178" s="165"/>
      <c r="G178" s="93" t="e">
        <f t="shared" si="655"/>
        <v>#DIV/0!</v>
      </c>
      <c r="H178" s="93" t="e">
        <f t="shared" si="656"/>
        <v>#DIV/0!</v>
      </c>
      <c r="I178" s="94"/>
      <c r="J178" s="94"/>
      <c r="K178" s="94"/>
      <c r="L178" s="201"/>
      <c r="M178" s="96">
        <f t="shared" ref="M178:O178" si="750">Y178+AB178+AE178+AH178+AK178+AN178+AQ178+AT178+AW178+AZ178+BC178+BF178</f>
        <v>0</v>
      </c>
      <c r="N178" s="96">
        <f t="shared" si="750"/>
        <v>0</v>
      </c>
      <c r="O178" s="96">
        <f t="shared" si="750"/>
        <v>0</v>
      </c>
      <c r="P178" s="96">
        <f t="shared" ref="P178:R178" si="751">IF(BI178=0,SUM(Y178+AB178+AE178+AH178+AK178+AN178+AQ178+AT178+AW178+AZ178+BC178+BF178),BI178)</f>
        <v>0</v>
      </c>
      <c r="Q178" s="96">
        <f t="shared" si="751"/>
        <v>0</v>
      </c>
      <c r="R178" s="96">
        <f t="shared" si="751"/>
        <v>0</v>
      </c>
      <c r="S178" s="96">
        <f t="shared" ref="S178:T178" si="752">I178-M178</f>
        <v>0</v>
      </c>
      <c r="T178" s="96">
        <f t="shared" si="752"/>
        <v>0</v>
      </c>
      <c r="U178" s="96">
        <f t="shared" si="748"/>
        <v>0</v>
      </c>
      <c r="V178" s="97" t="e">
        <f t="shared" ref="V178:W178" si="753">M178/I178</f>
        <v>#DIV/0!</v>
      </c>
      <c r="W178" s="97" t="e">
        <f t="shared" si="753"/>
        <v>#DIV/0!</v>
      </c>
      <c r="X178" s="97" t="e">
        <f t="shared" si="727"/>
        <v>#DIV/0!</v>
      </c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8"/>
      <c r="BM178" s="99"/>
      <c r="BN178" s="99"/>
      <c r="BO178" s="99"/>
      <c r="BP178" s="99"/>
    </row>
    <row r="179" spans="1:68" ht="15.75" customHeight="1">
      <c r="A179" s="88"/>
      <c r="B179" s="88"/>
      <c r="C179" s="100" t="s">
        <v>275</v>
      </c>
      <c r="D179" s="264" t="s">
        <v>430</v>
      </c>
      <c r="E179" s="165"/>
      <c r="F179" s="194">
        <v>1000</v>
      </c>
      <c r="G179" s="93"/>
      <c r="H179" s="93"/>
      <c r="I179" s="94"/>
      <c r="J179" s="94"/>
      <c r="K179" s="94"/>
      <c r="L179" s="201"/>
      <c r="M179" s="96">
        <f t="shared" ref="M179:O179" si="754">Y179+AB179+AE179+AH179+AK179+AN179+AQ179+AT179+AW179+AZ179+BC179+BF179</f>
        <v>0</v>
      </c>
      <c r="N179" s="96">
        <f t="shared" si="754"/>
        <v>0</v>
      </c>
      <c r="O179" s="96">
        <f t="shared" si="754"/>
        <v>0</v>
      </c>
      <c r="P179" s="96">
        <f t="shared" ref="P179:R179" si="755">IF(BI179=0,SUM(Y179+AB179+AE179+AH179+AK179+AN179+AQ179+AT179+AW179+AZ179+BC179+BF179),BI179)</f>
        <v>0</v>
      </c>
      <c r="Q179" s="96">
        <f t="shared" si="755"/>
        <v>0</v>
      </c>
      <c r="R179" s="96">
        <f t="shared" si="755"/>
        <v>0</v>
      </c>
      <c r="S179" s="96">
        <f t="shared" ref="S179:T179" si="756">I179-M179</f>
        <v>0</v>
      </c>
      <c r="T179" s="96">
        <f t="shared" si="756"/>
        <v>0</v>
      </c>
      <c r="U179" s="96">
        <f t="shared" si="748"/>
        <v>0</v>
      </c>
      <c r="V179" s="97" t="e">
        <f t="shared" ref="V179:W179" si="757">M179/I179</f>
        <v>#DIV/0!</v>
      </c>
      <c r="W179" s="97" t="e">
        <f t="shared" si="757"/>
        <v>#DIV/0!</v>
      </c>
      <c r="X179" s="97" t="e">
        <f t="shared" si="727"/>
        <v>#DIV/0!</v>
      </c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8"/>
      <c r="BM179" s="99"/>
      <c r="BN179" s="99"/>
      <c r="BO179" s="99"/>
      <c r="BP179" s="99"/>
    </row>
    <row r="180" spans="1:68" ht="15.75" customHeight="1">
      <c r="A180" s="88"/>
      <c r="B180" s="88"/>
      <c r="C180" s="100" t="s">
        <v>431</v>
      </c>
      <c r="D180" s="264" t="s">
        <v>430</v>
      </c>
      <c r="E180" s="165"/>
      <c r="F180" s="194">
        <v>18000</v>
      </c>
      <c r="G180" s="93"/>
      <c r="H180" s="93"/>
      <c r="I180" s="94"/>
      <c r="J180" s="94"/>
      <c r="K180" s="94"/>
      <c r="L180" s="201"/>
      <c r="M180" s="96">
        <f t="shared" ref="M180:O180" si="758">Y180+AB180+AE180+AH180+AK180+AN180+AQ180+AT180+AW180+AZ180+BC180+BF180</f>
        <v>0</v>
      </c>
      <c r="N180" s="96">
        <f t="shared" si="758"/>
        <v>0</v>
      </c>
      <c r="O180" s="96">
        <f t="shared" si="758"/>
        <v>0</v>
      </c>
      <c r="P180" s="96">
        <f t="shared" ref="P180:R180" si="759">IF(BI180=0,SUM(Y180+AB180+AE180+AH180+AK180+AN180+AQ180+AT180+AW180+AZ180+BC180+BF180),BI180)</f>
        <v>0</v>
      </c>
      <c r="Q180" s="96">
        <f t="shared" si="759"/>
        <v>0</v>
      </c>
      <c r="R180" s="96">
        <f t="shared" si="759"/>
        <v>0</v>
      </c>
      <c r="S180" s="96">
        <f t="shared" ref="S180:T180" si="760">I180-M180</f>
        <v>0</v>
      </c>
      <c r="T180" s="96">
        <f t="shared" si="760"/>
        <v>0</v>
      </c>
      <c r="U180" s="96">
        <f t="shared" si="748"/>
        <v>0</v>
      </c>
      <c r="V180" s="97" t="e">
        <f t="shared" ref="V180:W180" si="761">M180/I180</f>
        <v>#DIV/0!</v>
      </c>
      <c r="W180" s="97" t="e">
        <f t="shared" si="761"/>
        <v>#DIV/0!</v>
      </c>
      <c r="X180" s="97" t="e">
        <f t="shared" si="727"/>
        <v>#DIV/0!</v>
      </c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8"/>
      <c r="BM180" s="99"/>
      <c r="BN180" s="99"/>
      <c r="BO180" s="99"/>
      <c r="BP180" s="99"/>
    </row>
    <row r="181" spans="1:68" ht="15.75" customHeight="1">
      <c r="A181" s="88"/>
      <c r="B181" s="88"/>
      <c r="C181" s="100" t="s">
        <v>255</v>
      </c>
      <c r="D181" s="264" t="s">
        <v>430</v>
      </c>
      <c r="E181" s="165"/>
      <c r="F181" s="194">
        <v>17000</v>
      </c>
      <c r="G181" s="93"/>
      <c r="H181" s="93"/>
      <c r="I181" s="94"/>
      <c r="J181" s="94"/>
      <c r="K181" s="94"/>
      <c r="L181" s="201"/>
      <c r="M181" s="96">
        <f t="shared" ref="M181:O181" si="762">Y181+AB181+AE181+AH181+AK181+AN181+AQ181+AT181+AW181+AZ181+BC181+BF181</f>
        <v>0</v>
      </c>
      <c r="N181" s="96">
        <f t="shared" si="762"/>
        <v>0</v>
      </c>
      <c r="O181" s="96">
        <f t="shared" si="762"/>
        <v>0</v>
      </c>
      <c r="P181" s="96">
        <f t="shared" ref="P181:R181" si="763">IF(BI181=0,SUM(Y181+AB181+AE181+AH181+AK181+AN181+AQ181+AT181+AW181+AZ181+BC181+BF181),BI181)</f>
        <v>0</v>
      </c>
      <c r="Q181" s="96">
        <f t="shared" si="763"/>
        <v>0</v>
      </c>
      <c r="R181" s="96">
        <f t="shared" si="763"/>
        <v>0</v>
      </c>
      <c r="S181" s="96">
        <f t="shared" ref="S181:T181" si="764">I181-M181</f>
        <v>0</v>
      </c>
      <c r="T181" s="96">
        <f t="shared" si="764"/>
        <v>0</v>
      </c>
      <c r="U181" s="96">
        <f t="shared" si="748"/>
        <v>0</v>
      </c>
      <c r="V181" s="97" t="e">
        <f t="shared" ref="V181:W181" si="765">M181/I181</f>
        <v>#DIV/0!</v>
      </c>
      <c r="W181" s="97" t="e">
        <f t="shared" si="765"/>
        <v>#DIV/0!</v>
      </c>
      <c r="X181" s="97" t="e">
        <f t="shared" si="727"/>
        <v>#DIV/0!</v>
      </c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8"/>
      <c r="BM181" s="99"/>
      <c r="BN181" s="99"/>
      <c r="BO181" s="99"/>
      <c r="BP181" s="99"/>
    </row>
    <row r="182" spans="1:68" ht="15.75" customHeight="1">
      <c r="A182" s="88"/>
      <c r="B182" s="88"/>
      <c r="C182" s="89" t="s">
        <v>298</v>
      </c>
      <c r="D182" s="90" t="s">
        <v>432</v>
      </c>
      <c r="E182" s="165"/>
      <c r="F182" s="165"/>
      <c r="G182" s="93" t="e">
        <f t="shared" ref="G182:G184" si="766">I182/E182</f>
        <v>#DIV/0!</v>
      </c>
      <c r="H182" s="93" t="e">
        <f t="shared" ref="H182:H184" si="767">M182/E182</f>
        <v>#DIV/0!</v>
      </c>
      <c r="I182" s="94"/>
      <c r="J182" s="94"/>
      <c r="K182" s="94"/>
      <c r="L182" s="265"/>
      <c r="M182" s="96">
        <f t="shared" ref="M182:O182" si="768">Y182+AB182+AE182+AH182+AK182+AN182+AQ182+AT182+AW182+AZ182+BC182+BF182</f>
        <v>0</v>
      </c>
      <c r="N182" s="96">
        <f t="shared" si="768"/>
        <v>0</v>
      </c>
      <c r="O182" s="96">
        <f t="shared" si="768"/>
        <v>0</v>
      </c>
      <c r="P182" s="96">
        <f t="shared" ref="P182:R182" si="769">IF(BI182=0,SUM(Y182+AB182+AE182+AH182+AK182+AN182+AQ182+AT182+AW182+AZ182+BC182+BF182),BI182)</f>
        <v>0</v>
      </c>
      <c r="Q182" s="96">
        <f t="shared" si="769"/>
        <v>0</v>
      </c>
      <c r="R182" s="96">
        <f t="shared" si="769"/>
        <v>0</v>
      </c>
      <c r="S182" s="96">
        <f t="shared" ref="S182:T182" si="770">I182-M182</f>
        <v>0</v>
      </c>
      <c r="T182" s="96">
        <f t="shared" si="770"/>
        <v>0</v>
      </c>
      <c r="U182" s="96">
        <f t="shared" si="748"/>
        <v>0</v>
      </c>
      <c r="V182" s="97" t="e">
        <f t="shared" ref="V182:W182" si="771">M182/I182</f>
        <v>#DIV/0!</v>
      </c>
      <c r="W182" s="97" t="e">
        <f t="shared" si="771"/>
        <v>#DIV/0!</v>
      </c>
      <c r="X182" s="97" t="e">
        <f t="shared" si="727"/>
        <v>#DIV/0!</v>
      </c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102">
        <v>0</v>
      </c>
      <c r="BC182" s="95"/>
      <c r="BD182" s="95"/>
      <c r="BE182" s="95"/>
      <c r="BF182" s="95"/>
      <c r="BG182" s="95"/>
      <c r="BH182" s="95"/>
      <c r="BI182" s="95"/>
      <c r="BJ182" s="95"/>
      <c r="BK182" s="95"/>
      <c r="BL182" s="98"/>
      <c r="BM182" s="99"/>
      <c r="BN182" s="99"/>
      <c r="BO182" s="99"/>
      <c r="BP182" s="99"/>
    </row>
    <row r="183" spans="1:68" ht="15.75" customHeight="1">
      <c r="A183" s="266"/>
      <c r="B183" s="266"/>
      <c r="C183" s="267"/>
      <c r="D183" s="268" t="s">
        <v>433</v>
      </c>
      <c r="E183" s="269">
        <f t="shared" ref="E183:F183" si="772">SUM(E184:E187)</f>
        <v>0</v>
      </c>
      <c r="F183" s="269">
        <f t="shared" si="772"/>
        <v>0</v>
      </c>
      <c r="G183" s="222" t="e">
        <f t="shared" si="766"/>
        <v>#DIV/0!</v>
      </c>
      <c r="H183" s="222" t="e">
        <f t="shared" si="767"/>
        <v>#DIV/0!</v>
      </c>
      <c r="I183" s="269">
        <f t="shared" ref="I183:O183" si="773">SUM(I184:I187)</f>
        <v>0</v>
      </c>
      <c r="J183" s="269">
        <f t="shared" si="773"/>
        <v>734.93000000000006</v>
      </c>
      <c r="K183" s="269">
        <f t="shared" si="773"/>
        <v>0</v>
      </c>
      <c r="L183" s="269">
        <f t="shared" si="773"/>
        <v>0</v>
      </c>
      <c r="M183" s="269">
        <f t="shared" si="773"/>
        <v>0</v>
      </c>
      <c r="N183" s="269">
        <f t="shared" si="773"/>
        <v>376.89</v>
      </c>
      <c r="O183" s="269">
        <f t="shared" si="773"/>
        <v>0</v>
      </c>
      <c r="P183" s="237">
        <f t="shared" ref="P183:R183" si="774">IF(BI183=0,SUM(Y183+AB183+AE183+AH183+AK183+AN183+AQ183+AT183+AW183+AZ183+BC183+BF183),BI183)</f>
        <v>0</v>
      </c>
      <c r="Q183" s="237">
        <f t="shared" si="774"/>
        <v>376.89</v>
      </c>
      <c r="R183" s="237">
        <f t="shared" si="774"/>
        <v>0</v>
      </c>
      <c r="S183" s="269">
        <f t="shared" ref="S183:U183" si="775">SUM(S184:S187)</f>
        <v>0</v>
      </c>
      <c r="T183" s="269">
        <f t="shared" si="775"/>
        <v>358.04</v>
      </c>
      <c r="U183" s="269">
        <f t="shared" si="775"/>
        <v>0</v>
      </c>
      <c r="V183" s="270" t="e">
        <f t="shared" ref="V183:W183" si="776">M183/I183</f>
        <v>#DIV/0!</v>
      </c>
      <c r="W183" s="270">
        <f t="shared" si="776"/>
        <v>0.51282435061842613</v>
      </c>
      <c r="X183" s="270" t="e">
        <f t="shared" si="727"/>
        <v>#DIV/0!</v>
      </c>
      <c r="Y183" s="269">
        <f t="shared" ref="Y183:BK183" si="777">SUM(Y184:Y187)</f>
        <v>0</v>
      </c>
      <c r="Z183" s="269">
        <f t="shared" si="777"/>
        <v>0</v>
      </c>
      <c r="AA183" s="269">
        <f t="shared" si="777"/>
        <v>0</v>
      </c>
      <c r="AB183" s="269">
        <f t="shared" si="777"/>
        <v>0</v>
      </c>
      <c r="AC183" s="269">
        <f t="shared" si="777"/>
        <v>0</v>
      </c>
      <c r="AD183" s="269">
        <f t="shared" si="777"/>
        <v>0</v>
      </c>
      <c r="AE183" s="269">
        <f t="shared" si="777"/>
        <v>0</v>
      </c>
      <c r="AF183" s="269">
        <f t="shared" si="777"/>
        <v>0</v>
      </c>
      <c r="AG183" s="269">
        <f t="shared" si="777"/>
        <v>0</v>
      </c>
      <c r="AH183" s="269">
        <f t="shared" si="777"/>
        <v>0</v>
      </c>
      <c r="AI183" s="269">
        <f t="shared" si="777"/>
        <v>376.89</v>
      </c>
      <c r="AJ183" s="269">
        <f t="shared" si="777"/>
        <v>0</v>
      </c>
      <c r="AK183" s="269">
        <f t="shared" si="777"/>
        <v>0</v>
      </c>
      <c r="AL183" s="269">
        <f t="shared" si="777"/>
        <v>0</v>
      </c>
      <c r="AM183" s="269">
        <f t="shared" si="777"/>
        <v>0</v>
      </c>
      <c r="AN183" s="269">
        <f t="shared" si="777"/>
        <v>0</v>
      </c>
      <c r="AO183" s="269">
        <f t="shared" si="777"/>
        <v>0</v>
      </c>
      <c r="AP183" s="269">
        <f t="shared" si="777"/>
        <v>0</v>
      </c>
      <c r="AQ183" s="269">
        <f t="shared" si="777"/>
        <v>0</v>
      </c>
      <c r="AR183" s="269">
        <f t="shared" si="777"/>
        <v>0</v>
      </c>
      <c r="AS183" s="269">
        <f t="shared" si="777"/>
        <v>0</v>
      </c>
      <c r="AT183" s="269">
        <f t="shared" si="777"/>
        <v>0</v>
      </c>
      <c r="AU183" s="269">
        <f t="shared" si="777"/>
        <v>0</v>
      </c>
      <c r="AV183" s="269">
        <f t="shared" si="777"/>
        <v>0</v>
      </c>
      <c r="AW183" s="269">
        <f t="shared" si="777"/>
        <v>0</v>
      </c>
      <c r="AX183" s="269">
        <f t="shared" si="777"/>
        <v>0</v>
      </c>
      <c r="AY183" s="269">
        <f t="shared" si="777"/>
        <v>0</v>
      </c>
      <c r="AZ183" s="269">
        <f t="shared" si="777"/>
        <v>0</v>
      </c>
      <c r="BA183" s="269">
        <f t="shared" si="777"/>
        <v>0</v>
      </c>
      <c r="BB183" s="269">
        <f t="shared" si="777"/>
        <v>0</v>
      </c>
      <c r="BC183" s="269">
        <f t="shared" si="777"/>
        <v>0</v>
      </c>
      <c r="BD183" s="269">
        <f t="shared" si="777"/>
        <v>0</v>
      </c>
      <c r="BE183" s="269">
        <f t="shared" si="777"/>
        <v>0</v>
      </c>
      <c r="BF183" s="269">
        <f t="shared" si="777"/>
        <v>0</v>
      </c>
      <c r="BG183" s="269">
        <f t="shared" si="777"/>
        <v>0</v>
      </c>
      <c r="BH183" s="269">
        <f t="shared" si="777"/>
        <v>0</v>
      </c>
      <c r="BI183" s="269">
        <f t="shared" si="777"/>
        <v>0</v>
      </c>
      <c r="BJ183" s="269">
        <f t="shared" si="777"/>
        <v>0</v>
      </c>
      <c r="BK183" s="269">
        <f t="shared" si="777"/>
        <v>0</v>
      </c>
      <c r="BL183" s="232"/>
      <c r="BM183" s="233"/>
      <c r="BN183" s="233"/>
      <c r="BO183" s="233"/>
      <c r="BP183" s="233"/>
    </row>
    <row r="184" spans="1:68" ht="15.75" customHeight="1">
      <c r="A184" s="88"/>
      <c r="B184" s="135" t="s">
        <v>434</v>
      </c>
      <c r="C184" s="100" t="s">
        <v>435</v>
      </c>
      <c r="D184" s="90" t="s">
        <v>436</v>
      </c>
      <c r="E184" s="165"/>
      <c r="F184" s="165"/>
      <c r="G184" s="93" t="e">
        <f t="shared" si="766"/>
        <v>#DIV/0!</v>
      </c>
      <c r="H184" s="93" t="e">
        <f t="shared" si="767"/>
        <v>#DIV/0!</v>
      </c>
      <c r="I184" s="94"/>
      <c r="J184" s="145">
        <v>376.89</v>
      </c>
      <c r="K184" s="145"/>
      <c r="L184" s="271"/>
      <c r="M184" s="96">
        <f t="shared" ref="M184:O184" si="778">Y184+AB184+AE184+AH184+AK184+AN184+AQ184+AT184+AW184+AZ184+BC184+BF184</f>
        <v>0</v>
      </c>
      <c r="N184" s="96">
        <f t="shared" si="778"/>
        <v>376.89</v>
      </c>
      <c r="O184" s="96">
        <f t="shared" si="778"/>
        <v>0</v>
      </c>
      <c r="P184" s="96">
        <f t="shared" ref="P184:R184" si="779">IF(BI184=0,SUM(Y184+AB184+AE184+AH184+AK184+AN184+AQ184+AT184+AW184+AZ184+BC184+BF184),BI184)</f>
        <v>0</v>
      </c>
      <c r="Q184" s="96">
        <f t="shared" si="779"/>
        <v>376.89</v>
      </c>
      <c r="R184" s="96">
        <f t="shared" si="779"/>
        <v>0</v>
      </c>
      <c r="S184" s="96">
        <f t="shared" ref="S184:T184" si="780">I184-M184</f>
        <v>0</v>
      </c>
      <c r="T184" s="96">
        <f t="shared" si="780"/>
        <v>0</v>
      </c>
      <c r="U184" s="96">
        <f t="shared" ref="U184:U187" si="781">L184-O184</f>
        <v>0</v>
      </c>
      <c r="V184" s="97" t="e">
        <f t="shared" ref="V184:W184" si="782">M184/I184</f>
        <v>#DIV/0!</v>
      </c>
      <c r="W184" s="97">
        <f t="shared" si="782"/>
        <v>1</v>
      </c>
      <c r="X184" s="97" t="e">
        <f t="shared" si="727"/>
        <v>#DIV/0!</v>
      </c>
      <c r="Y184" s="95"/>
      <c r="Z184" s="95"/>
      <c r="AA184" s="95"/>
      <c r="AB184" s="95"/>
      <c r="AC184" s="102">
        <v>0</v>
      </c>
      <c r="AD184" s="95"/>
      <c r="AE184" s="95"/>
      <c r="AF184" s="95"/>
      <c r="AG184" s="95"/>
      <c r="AH184" s="95"/>
      <c r="AI184" s="102">
        <v>376.89</v>
      </c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8"/>
      <c r="BM184" s="99"/>
      <c r="BN184" s="99"/>
      <c r="BO184" s="99"/>
      <c r="BP184" s="99"/>
    </row>
    <row r="185" spans="1:68" ht="15.75" customHeight="1">
      <c r="A185" s="88"/>
      <c r="B185" s="272" t="s">
        <v>437</v>
      </c>
      <c r="C185" s="273" t="s">
        <v>438</v>
      </c>
      <c r="D185" s="235" t="s">
        <v>439</v>
      </c>
      <c r="E185" s="165"/>
      <c r="F185" s="165"/>
      <c r="G185" s="93"/>
      <c r="H185" s="93"/>
      <c r="I185" s="94"/>
      <c r="J185" s="274">
        <v>358.04</v>
      </c>
      <c r="K185" s="94"/>
      <c r="L185" s="271"/>
      <c r="M185" s="96">
        <f t="shared" ref="M185:O185" si="783">Y185+AB185+AE185+AH185+AK185+AN185+AQ185+AT185+AW185+AZ185+BC185+BF185</f>
        <v>0</v>
      </c>
      <c r="N185" s="96">
        <f t="shared" si="783"/>
        <v>0</v>
      </c>
      <c r="O185" s="96">
        <f t="shared" si="783"/>
        <v>0</v>
      </c>
      <c r="P185" s="96">
        <f t="shared" ref="P185:R185" si="784">IF(BI185=0,SUM(Y185+AB185+AE185+AH185+AK185+AN185+AQ185+AT185+AW185+AZ185+BC185+BF185),BI185)</f>
        <v>0</v>
      </c>
      <c r="Q185" s="96">
        <f t="shared" si="784"/>
        <v>0</v>
      </c>
      <c r="R185" s="96">
        <f t="shared" si="784"/>
        <v>0</v>
      </c>
      <c r="S185" s="96">
        <f t="shared" ref="S185:T185" si="785">I185-M185</f>
        <v>0</v>
      </c>
      <c r="T185" s="96">
        <f t="shared" si="785"/>
        <v>358.04</v>
      </c>
      <c r="U185" s="96">
        <f t="shared" si="781"/>
        <v>0</v>
      </c>
      <c r="V185" s="97" t="e">
        <f t="shared" ref="V185:W185" si="786">M185/I185</f>
        <v>#DIV/0!</v>
      </c>
      <c r="W185" s="97">
        <f t="shared" si="786"/>
        <v>0</v>
      </c>
      <c r="X185" s="97" t="e">
        <f t="shared" si="727"/>
        <v>#DIV/0!</v>
      </c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8"/>
      <c r="BM185" s="99"/>
      <c r="BN185" s="99"/>
      <c r="BO185" s="99"/>
      <c r="BP185" s="99"/>
    </row>
    <row r="186" spans="1:68" ht="15.75" customHeight="1">
      <c r="A186" s="88"/>
      <c r="B186" s="88"/>
      <c r="C186" s="89" t="s">
        <v>318</v>
      </c>
      <c r="D186" s="90" t="s">
        <v>440</v>
      </c>
      <c r="E186" s="165"/>
      <c r="F186" s="165"/>
      <c r="G186" s="93" t="e">
        <f t="shared" ref="G186:G187" si="787">I186/E186</f>
        <v>#DIV/0!</v>
      </c>
      <c r="H186" s="93" t="e">
        <f t="shared" ref="H186:H187" si="788">M186/E186</f>
        <v>#DIV/0!</v>
      </c>
      <c r="I186" s="94"/>
      <c r="J186" s="94"/>
      <c r="K186" s="94"/>
      <c r="L186" s="271"/>
      <c r="M186" s="96">
        <f t="shared" ref="M186:O186" si="789">Y186+AB186+AE186+AH186+AK186+AN186+AQ186+AT186+AW186+AZ186+BC186+BF186</f>
        <v>0</v>
      </c>
      <c r="N186" s="96">
        <f t="shared" si="789"/>
        <v>0</v>
      </c>
      <c r="O186" s="96">
        <f t="shared" si="789"/>
        <v>0</v>
      </c>
      <c r="P186" s="96">
        <f t="shared" ref="P186:R186" si="790">IF(BI186=0,SUM(Y186+AB186+AE186+AH186+AK186+AN186+AQ186+AT186+AW186+AZ186+BC186+BF186),BI186)</f>
        <v>0</v>
      </c>
      <c r="Q186" s="96">
        <f t="shared" si="790"/>
        <v>0</v>
      </c>
      <c r="R186" s="96">
        <f t="shared" si="790"/>
        <v>0</v>
      </c>
      <c r="S186" s="96">
        <f t="shared" ref="S186:T186" si="791">I186-M186</f>
        <v>0</v>
      </c>
      <c r="T186" s="96">
        <f t="shared" si="791"/>
        <v>0</v>
      </c>
      <c r="U186" s="96">
        <f t="shared" si="781"/>
        <v>0</v>
      </c>
      <c r="V186" s="97" t="e">
        <f t="shared" ref="V186:W186" si="792">M186/I186</f>
        <v>#DIV/0!</v>
      </c>
      <c r="W186" s="97" t="e">
        <f t="shared" si="792"/>
        <v>#DIV/0!</v>
      </c>
      <c r="X186" s="97" t="e">
        <f t="shared" si="727"/>
        <v>#DIV/0!</v>
      </c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8"/>
      <c r="BM186" s="99"/>
      <c r="BN186" s="99"/>
      <c r="BO186" s="99"/>
      <c r="BP186" s="99"/>
    </row>
    <row r="187" spans="1:68" ht="15.75" customHeight="1">
      <c r="A187" s="88"/>
      <c r="B187" s="88"/>
      <c r="C187" s="89" t="s">
        <v>357</v>
      </c>
      <c r="D187" s="90" t="s">
        <v>441</v>
      </c>
      <c r="E187" s="165"/>
      <c r="F187" s="165"/>
      <c r="G187" s="93" t="e">
        <f t="shared" si="787"/>
        <v>#DIV/0!</v>
      </c>
      <c r="H187" s="93" t="e">
        <f t="shared" si="788"/>
        <v>#DIV/0!</v>
      </c>
      <c r="I187" s="94"/>
      <c r="J187" s="94"/>
      <c r="K187" s="94"/>
      <c r="L187" s="275"/>
      <c r="M187" s="96">
        <f t="shared" ref="M187:O187" si="793">Y187+AB187+AE187+AH187+AK187+AN187+AQ187+AT187+AW187+AZ187+BC187+BF187</f>
        <v>0</v>
      </c>
      <c r="N187" s="96">
        <f t="shared" si="793"/>
        <v>0</v>
      </c>
      <c r="O187" s="96">
        <f t="shared" si="793"/>
        <v>0</v>
      </c>
      <c r="P187" s="96">
        <f t="shared" ref="P187:R187" si="794">IF(BI187=0,SUM(Y187+AB187+AE187+AH187+AK187+AN187+AQ187+AT187+AW187+AZ187+BC187+BF187),BI187)</f>
        <v>0</v>
      </c>
      <c r="Q187" s="96">
        <f t="shared" si="794"/>
        <v>0</v>
      </c>
      <c r="R187" s="96">
        <f t="shared" si="794"/>
        <v>0</v>
      </c>
      <c r="S187" s="96">
        <f t="shared" ref="S187:T187" si="795">I187-M187</f>
        <v>0</v>
      </c>
      <c r="T187" s="96">
        <f t="shared" si="795"/>
        <v>0</v>
      </c>
      <c r="U187" s="96">
        <f t="shared" si="781"/>
        <v>0</v>
      </c>
      <c r="V187" s="97" t="e">
        <f t="shared" ref="V187:W187" si="796">M187/I187</f>
        <v>#DIV/0!</v>
      </c>
      <c r="W187" s="97" t="e">
        <f t="shared" si="796"/>
        <v>#DIV/0!</v>
      </c>
      <c r="X187" s="97" t="e">
        <f t="shared" si="727"/>
        <v>#DIV/0!</v>
      </c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8"/>
      <c r="BM187" s="99"/>
      <c r="BN187" s="99"/>
      <c r="BO187" s="99"/>
      <c r="BP187" s="99"/>
    </row>
    <row r="188" spans="1:68" ht="15.75" customHeight="1">
      <c r="A188" s="276"/>
      <c r="B188" s="276"/>
      <c r="C188" s="277"/>
      <c r="D188" s="278"/>
      <c r="E188" s="278"/>
      <c r="F188" s="278"/>
      <c r="G188" s="279"/>
      <c r="H188" s="279"/>
      <c r="I188" s="279"/>
      <c r="J188" s="279"/>
      <c r="K188" s="279"/>
      <c r="L188" s="279"/>
      <c r="M188" s="279"/>
      <c r="N188" s="279"/>
      <c r="O188" s="279"/>
      <c r="P188" s="280"/>
      <c r="Q188" s="280"/>
      <c r="R188" s="280"/>
      <c r="S188" s="279"/>
      <c r="T188" s="279"/>
      <c r="U188" s="279"/>
      <c r="V188" s="279"/>
      <c r="W188" s="281"/>
      <c r="X188" s="279"/>
      <c r="Y188" s="279"/>
      <c r="Z188" s="279"/>
      <c r="AA188" s="279"/>
      <c r="AB188" s="279"/>
      <c r="AC188" s="279"/>
      <c r="AD188" s="279"/>
      <c r="AE188" s="279"/>
      <c r="AF188" s="279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J188" s="279"/>
      <c r="BK188" s="279"/>
      <c r="BL188" s="21"/>
      <c r="BM188" s="21"/>
      <c r="BN188" s="21"/>
      <c r="BO188" s="21"/>
      <c r="BP188" s="21"/>
    </row>
    <row r="189" spans="1:68" ht="15.75" customHeight="1">
      <c r="A189" s="276"/>
      <c r="B189" s="276"/>
      <c r="C189" s="277"/>
      <c r="D189" s="282" t="s">
        <v>442</v>
      </c>
      <c r="E189" s="283" t="s">
        <v>62</v>
      </c>
      <c r="F189" s="283" t="s">
        <v>63</v>
      </c>
      <c r="G189" s="510" t="s">
        <v>443</v>
      </c>
      <c r="H189" s="511"/>
      <c r="I189" s="284" t="s">
        <v>62</v>
      </c>
      <c r="J189" s="284" t="s">
        <v>147</v>
      </c>
      <c r="K189" s="284"/>
      <c r="L189" s="284" t="s">
        <v>63</v>
      </c>
      <c r="M189" s="284" t="s">
        <v>62</v>
      </c>
      <c r="N189" s="284" t="s">
        <v>147</v>
      </c>
      <c r="O189" s="284" t="s">
        <v>63</v>
      </c>
      <c r="P189" s="284" t="s">
        <v>62</v>
      </c>
      <c r="Q189" s="284" t="s">
        <v>147</v>
      </c>
      <c r="R189" s="284" t="s">
        <v>63</v>
      </c>
      <c r="S189" s="285"/>
      <c r="T189" s="285"/>
      <c r="U189" s="285"/>
      <c r="V189" s="285"/>
      <c r="W189" s="286"/>
      <c r="X189" s="285"/>
      <c r="Y189" s="510" t="s">
        <v>444</v>
      </c>
      <c r="Z189" s="512"/>
      <c r="AA189" s="512"/>
      <c r="AB189" s="512"/>
      <c r="AC189" s="512"/>
      <c r="AD189" s="511"/>
      <c r="AE189" s="513" t="s">
        <v>445</v>
      </c>
      <c r="AF189" s="512"/>
      <c r="AG189" s="512"/>
      <c r="AH189" s="512"/>
      <c r="AI189" s="512"/>
      <c r="AJ189" s="511"/>
      <c r="AK189" s="513" t="s">
        <v>446</v>
      </c>
      <c r="AL189" s="512"/>
      <c r="AM189" s="512"/>
      <c r="AN189" s="512"/>
      <c r="AO189" s="512"/>
      <c r="AP189" s="511"/>
      <c r="AQ189" s="513" t="s">
        <v>447</v>
      </c>
      <c r="AR189" s="512"/>
      <c r="AS189" s="512"/>
      <c r="AT189" s="512"/>
      <c r="AU189" s="512"/>
      <c r="AV189" s="511"/>
      <c r="AW189" s="513" t="s">
        <v>448</v>
      </c>
      <c r="AX189" s="512"/>
      <c r="AY189" s="512"/>
      <c r="AZ189" s="512"/>
      <c r="BA189" s="512"/>
      <c r="BB189" s="511"/>
      <c r="BC189" s="279"/>
      <c r="BD189" s="279"/>
      <c r="BE189" s="279"/>
      <c r="BF189" s="279"/>
      <c r="BG189" s="279"/>
      <c r="BH189" s="279"/>
      <c r="BI189" s="279"/>
      <c r="BJ189" s="279"/>
      <c r="BK189" s="279"/>
    </row>
    <row r="190" spans="1:68" ht="15.75" customHeight="1">
      <c r="A190" s="287"/>
      <c r="B190" s="287"/>
      <c r="C190" s="288"/>
      <c r="D190" s="289" t="s">
        <v>449</v>
      </c>
      <c r="E190" s="290">
        <f t="shared" ref="E190:F190" si="797">E4+E12+E67+E96+E159</f>
        <v>2379653.64</v>
      </c>
      <c r="F190" s="290">
        <f t="shared" si="797"/>
        <v>4614392.4400000004</v>
      </c>
      <c r="G190" s="291" t="s">
        <v>62</v>
      </c>
      <c r="H190" s="291" t="s">
        <v>63</v>
      </c>
      <c r="I190" s="292"/>
      <c r="J190" s="289"/>
      <c r="K190" s="289"/>
      <c r="L190" s="292"/>
      <c r="M190" s="292"/>
      <c r="N190" s="292"/>
      <c r="O190" s="292"/>
      <c r="P190" s="292"/>
      <c r="Q190" s="292"/>
      <c r="R190" s="292"/>
      <c r="S190" s="285"/>
      <c r="T190" s="285"/>
      <c r="U190" s="285"/>
      <c r="V190" s="285"/>
      <c r="W190" s="286"/>
      <c r="X190" s="285"/>
      <c r="Y190" s="293" t="s">
        <v>174</v>
      </c>
      <c r="Z190" s="294" t="s">
        <v>175</v>
      </c>
      <c r="AA190" s="294" t="s">
        <v>176</v>
      </c>
      <c r="AB190" s="295" t="s">
        <v>177</v>
      </c>
      <c r="AC190" s="293" t="s">
        <v>178</v>
      </c>
      <c r="AD190" s="293" t="s">
        <v>179</v>
      </c>
      <c r="AE190" s="293" t="s">
        <v>174</v>
      </c>
      <c r="AF190" s="294" t="s">
        <v>175</v>
      </c>
      <c r="AG190" s="294" t="s">
        <v>176</v>
      </c>
      <c r="AH190" s="295" t="s">
        <v>177</v>
      </c>
      <c r="AI190" s="293" t="s">
        <v>178</v>
      </c>
      <c r="AJ190" s="293" t="s">
        <v>179</v>
      </c>
      <c r="AK190" s="293" t="s">
        <v>174</v>
      </c>
      <c r="AL190" s="294" t="s">
        <v>175</v>
      </c>
      <c r="AM190" s="294" t="s">
        <v>176</v>
      </c>
      <c r="AN190" s="295" t="s">
        <v>177</v>
      </c>
      <c r="AO190" s="293" t="s">
        <v>178</v>
      </c>
      <c r="AP190" s="293" t="s">
        <v>179</v>
      </c>
      <c r="AQ190" s="293" t="s">
        <v>174</v>
      </c>
      <c r="AR190" s="294" t="s">
        <v>175</v>
      </c>
      <c r="AS190" s="294" t="s">
        <v>176</v>
      </c>
      <c r="AT190" s="295" t="s">
        <v>177</v>
      </c>
      <c r="AU190" s="293" t="s">
        <v>178</v>
      </c>
      <c r="AV190" s="293" t="s">
        <v>179</v>
      </c>
      <c r="AW190" s="293" t="s">
        <v>174</v>
      </c>
      <c r="AX190" s="294" t="s">
        <v>175</v>
      </c>
      <c r="AY190" s="294" t="s">
        <v>176</v>
      </c>
      <c r="AZ190" s="295" t="s">
        <v>177</v>
      </c>
      <c r="BA190" s="293" t="s">
        <v>178</v>
      </c>
      <c r="BB190" s="293" t="s">
        <v>179</v>
      </c>
      <c r="BC190" s="279"/>
      <c r="BD190" s="279"/>
      <c r="BE190" s="279"/>
      <c r="BF190" s="279"/>
      <c r="BG190" s="279"/>
      <c r="BH190" s="279"/>
      <c r="BI190" s="279"/>
      <c r="BJ190" s="279"/>
      <c r="BK190" s="279"/>
    </row>
    <row r="191" spans="1:68" ht="15.75" customHeight="1">
      <c r="A191" s="296"/>
      <c r="B191" s="296"/>
      <c r="C191" s="297"/>
      <c r="D191" s="289" t="s">
        <v>450</v>
      </c>
      <c r="E191" s="298">
        <f>SUM(Y191:AD191)+SUM(Y193:AD193)</f>
        <v>396609</v>
      </c>
      <c r="F191" s="298">
        <f>SUM(AE191:BB191)+SUM(AE193:BB193)</f>
        <v>209032</v>
      </c>
      <c r="G191" s="299">
        <f t="shared" ref="G191:H191" si="798">E191/E190</f>
        <v>0.16666669188042002</v>
      </c>
      <c r="H191" s="299">
        <f t="shared" si="798"/>
        <v>4.5300004869113383E-2</v>
      </c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285"/>
      <c r="W191" s="286"/>
      <c r="X191" s="285"/>
      <c r="Y191" s="300"/>
      <c r="Z191" s="350">
        <f>594913-198304</f>
        <v>396609</v>
      </c>
      <c r="AA191" s="301"/>
      <c r="AB191" s="302"/>
      <c r="AC191" s="302"/>
      <c r="AD191" s="302"/>
      <c r="AE191" s="300"/>
      <c r="AF191" s="350">
        <f>72000+53000</f>
        <v>125000</v>
      </c>
      <c r="AG191" s="301"/>
      <c r="AH191" s="302"/>
      <c r="AI191" s="302"/>
      <c r="AJ191" s="302"/>
      <c r="AK191" s="300"/>
      <c r="AL191" s="301">
        <f>1856+82176</f>
        <v>84032</v>
      </c>
      <c r="AM191" s="301"/>
      <c r="AN191" s="302"/>
      <c r="AO191" s="351"/>
      <c r="AP191" s="302"/>
      <c r="AQ191" s="300"/>
      <c r="AR191" s="301"/>
      <c r="AS191" s="301"/>
      <c r="AT191" s="302"/>
      <c r="AU191" s="302"/>
      <c r="AV191" s="302"/>
      <c r="AW191" s="300"/>
      <c r="AX191" s="301"/>
      <c r="AY191" s="301"/>
      <c r="AZ191" s="302"/>
      <c r="BA191" s="302"/>
      <c r="BB191" s="302"/>
      <c r="BC191" s="59"/>
      <c r="BD191" s="59"/>
      <c r="BE191" s="59"/>
      <c r="BF191" s="59"/>
      <c r="BG191" s="59"/>
      <c r="BH191" s="59"/>
      <c r="BI191" s="59"/>
      <c r="BJ191" s="59"/>
      <c r="BK191" s="59"/>
    </row>
    <row r="192" spans="1:68" ht="15.75" customHeight="1">
      <c r="A192" s="296"/>
      <c r="B192" s="296"/>
      <c r="C192" s="297"/>
      <c r="D192" s="289" t="s">
        <v>451</v>
      </c>
      <c r="E192" s="290">
        <f>I192</f>
        <v>230317.37</v>
      </c>
      <c r="F192" s="290">
        <f>L192</f>
        <v>0</v>
      </c>
      <c r="G192" s="299">
        <f t="shared" ref="G192:H192" si="799">E192/E191</f>
        <v>0.58071644869380168</v>
      </c>
      <c r="H192" s="299">
        <f t="shared" si="799"/>
        <v>0</v>
      </c>
      <c r="I192" s="303">
        <f t="shared" ref="I192:J192" si="800">I4+I12+I67+I96+I159</f>
        <v>230317.37</v>
      </c>
      <c r="J192" s="303">
        <f t="shared" si="800"/>
        <v>2466010.4700000002</v>
      </c>
      <c r="K192" s="303"/>
      <c r="L192" s="303">
        <f>L4+L12+L67+L96+L159</f>
        <v>0</v>
      </c>
      <c r="M192" s="303"/>
      <c r="N192" s="303"/>
      <c r="O192" s="303"/>
      <c r="P192" s="292"/>
      <c r="Q192" s="292"/>
      <c r="R192" s="292"/>
      <c r="S192" s="285"/>
      <c r="T192" s="285"/>
      <c r="U192" s="285"/>
      <c r="V192" s="285"/>
      <c r="W192" s="286"/>
      <c r="X192" s="285"/>
      <c r="Y192" s="293" t="s">
        <v>180</v>
      </c>
      <c r="Z192" s="304" t="s">
        <v>181</v>
      </c>
      <c r="AA192" s="304" t="s">
        <v>182</v>
      </c>
      <c r="AB192" s="305" t="s">
        <v>183</v>
      </c>
      <c r="AC192" s="306" t="s">
        <v>184</v>
      </c>
      <c r="AD192" s="306" t="s">
        <v>185</v>
      </c>
      <c r="AE192" s="293" t="s">
        <v>180</v>
      </c>
      <c r="AF192" s="304" t="s">
        <v>181</v>
      </c>
      <c r="AG192" s="304" t="s">
        <v>182</v>
      </c>
      <c r="AH192" s="305" t="s">
        <v>183</v>
      </c>
      <c r="AI192" s="306" t="s">
        <v>184</v>
      </c>
      <c r="AJ192" s="306" t="s">
        <v>185</v>
      </c>
      <c r="AK192" s="293" t="s">
        <v>180</v>
      </c>
      <c r="AL192" s="304" t="s">
        <v>181</v>
      </c>
      <c r="AM192" s="304" t="s">
        <v>182</v>
      </c>
      <c r="AN192" s="305" t="s">
        <v>183</v>
      </c>
      <c r="AO192" s="306" t="s">
        <v>184</v>
      </c>
      <c r="AP192" s="306" t="s">
        <v>185</v>
      </c>
      <c r="AQ192" s="293" t="s">
        <v>180</v>
      </c>
      <c r="AR192" s="304" t="s">
        <v>181</v>
      </c>
      <c r="AS192" s="304" t="s">
        <v>182</v>
      </c>
      <c r="AT192" s="305" t="s">
        <v>183</v>
      </c>
      <c r="AU192" s="306" t="s">
        <v>184</v>
      </c>
      <c r="AV192" s="306" t="s">
        <v>185</v>
      </c>
      <c r="AW192" s="293" t="s">
        <v>180</v>
      </c>
      <c r="AX192" s="304" t="s">
        <v>181</v>
      </c>
      <c r="AY192" s="304" t="s">
        <v>182</v>
      </c>
      <c r="AZ192" s="305" t="s">
        <v>183</v>
      </c>
      <c r="BA192" s="306" t="s">
        <v>184</v>
      </c>
      <c r="BB192" s="306" t="s">
        <v>185</v>
      </c>
      <c r="BC192" s="59"/>
      <c r="BD192" s="59"/>
      <c r="BE192" s="59"/>
      <c r="BF192" s="59"/>
      <c r="BG192" s="59"/>
      <c r="BH192" s="59"/>
      <c r="BI192" s="59"/>
      <c r="BJ192" s="59"/>
      <c r="BK192" s="59"/>
    </row>
    <row r="193" spans="1:68" ht="15.75" customHeight="1">
      <c r="A193" s="296"/>
      <c r="B193" s="296"/>
      <c r="C193" s="297"/>
      <c r="D193" s="289" t="s">
        <v>452</v>
      </c>
      <c r="E193" s="290">
        <f>M193</f>
        <v>20912.669999999998</v>
      </c>
      <c r="F193" s="290">
        <f>O193</f>
        <v>0</v>
      </c>
      <c r="G193" s="299">
        <f t="shared" ref="G193:H193" si="801">E193/E191</f>
        <v>5.2728682405089142E-2</v>
      </c>
      <c r="H193" s="299">
        <f t="shared" si="801"/>
        <v>0</v>
      </c>
      <c r="I193" s="307"/>
      <c r="J193" s="307"/>
      <c r="K193" s="307"/>
      <c r="L193" s="307"/>
      <c r="M193" s="298">
        <f t="shared" ref="M193:O193" si="802">M4+M12+M67+M96+M159</f>
        <v>20912.669999999998</v>
      </c>
      <c r="N193" s="298">
        <f t="shared" si="802"/>
        <v>986273.48999999987</v>
      </c>
      <c r="O193" s="298">
        <f t="shared" si="802"/>
        <v>0</v>
      </c>
      <c r="P193" s="292"/>
      <c r="Q193" s="292"/>
      <c r="R193" s="292"/>
      <c r="S193" s="285"/>
      <c r="T193" s="285"/>
      <c r="U193" s="285"/>
      <c r="V193" s="285"/>
      <c r="W193" s="286"/>
      <c r="X193" s="285"/>
      <c r="Y193" s="300"/>
      <c r="Z193" s="301"/>
      <c r="AA193" s="301"/>
      <c r="AB193" s="302"/>
      <c r="AC193" s="302"/>
      <c r="AD193" s="302"/>
      <c r="AE193" s="300"/>
      <c r="AF193" s="301"/>
      <c r="AG193" s="301"/>
      <c r="AH193" s="302"/>
      <c r="AI193" s="302"/>
      <c r="AJ193" s="302"/>
      <c r="AK193" s="300"/>
      <c r="AL193" s="301"/>
      <c r="AM193" s="301"/>
      <c r="AN193" s="302"/>
      <c r="AO193" s="302"/>
      <c r="AP193" s="302"/>
      <c r="AQ193" s="300"/>
      <c r="AR193" s="301"/>
      <c r="AS193" s="301"/>
      <c r="AT193" s="302"/>
      <c r="AU193" s="302"/>
      <c r="AV193" s="302"/>
      <c r="AW193" s="300"/>
      <c r="AX193" s="301"/>
      <c r="AY193" s="301"/>
      <c r="AZ193" s="302"/>
      <c r="BA193" s="302"/>
      <c r="BB193" s="302"/>
      <c r="BC193" s="59"/>
      <c r="BD193" s="59"/>
      <c r="BE193" s="59"/>
      <c r="BF193" s="59"/>
      <c r="BG193" s="59"/>
      <c r="BH193" s="59"/>
      <c r="BI193" s="59"/>
      <c r="BJ193" s="59"/>
      <c r="BK193" s="59"/>
    </row>
    <row r="194" spans="1:68" ht="15.75" customHeight="1">
      <c r="A194" s="296"/>
      <c r="B194" s="296"/>
      <c r="C194" s="308"/>
      <c r="D194" s="289" t="s">
        <v>453</v>
      </c>
      <c r="E194" s="290">
        <f>P194</f>
        <v>20912.669999999998</v>
      </c>
      <c r="F194" s="290">
        <f>R194</f>
        <v>0</v>
      </c>
      <c r="G194" s="299">
        <f t="shared" ref="G194:H194" si="803">E194/E191</f>
        <v>5.2728682405089142E-2</v>
      </c>
      <c r="H194" s="299">
        <f t="shared" si="803"/>
        <v>0</v>
      </c>
      <c r="I194" s="307"/>
      <c r="J194" s="307"/>
      <c r="K194" s="307"/>
      <c r="L194" s="307"/>
      <c r="M194" s="307"/>
      <c r="N194" s="307"/>
      <c r="O194" s="307"/>
      <c r="P194" s="303">
        <f t="shared" ref="P194:R194" si="804">P4+P12+P67+P96+P159</f>
        <v>20912.669999999998</v>
      </c>
      <c r="Q194" s="303">
        <f t="shared" si="804"/>
        <v>986273.48999999987</v>
      </c>
      <c r="R194" s="303">
        <f t="shared" si="804"/>
        <v>0</v>
      </c>
      <c r="S194" s="285"/>
      <c r="T194" s="285"/>
      <c r="U194" s="285"/>
      <c r="V194" s="285"/>
      <c r="W194" s="286"/>
      <c r="X194" s="285"/>
      <c r="Y194" s="285"/>
      <c r="Z194" s="309"/>
      <c r="AA194" s="309"/>
      <c r="AB194" s="310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</row>
    <row r="195" spans="1:68" ht="15.75" customHeight="1">
      <c r="A195" s="296"/>
      <c r="B195" s="296"/>
      <c r="C195" s="308"/>
      <c r="D195" s="311" t="s">
        <v>454</v>
      </c>
      <c r="E195" s="312">
        <f t="shared" ref="E195:F195" si="805">E190-E191</f>
        <v>1983044.6400000001</v>
      </c>
      <c r="F195" s="312">
        <f t="shared" si="805"/>
        <v>4405360.4400000004</v>
      </c>
      <c r="G195" s="313">
        <f t="shared" ref="G195:H195" si="806">E195/E190</f>
        <v>0.83333330811957995</v>
      </c>
      <c r="H195" s="313">
        <f t="shared" si="806"/>
        <v>0.95469999513088666</v>
      </c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6"/>
      <c r="X195" s="285"/>
      <c r="Y195" s="285"/>
      <c r="Z195" s="514"/>
      <c r="AA195" s="494"/>
      <c r="AB195" s="310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</row>
    <row r="196" spans="1:68" ht="15.75" customHeight="1">
      <c r="A196" s="296"/>
      <c r="B196" s="296"/>
      <c r="C196" s="308"/>
      <c r="D196" s="311" t="s">
        <v>455</v>
      </c>
      <c r="E196" s="314">
        <f>E191-I192</f>
        <v>166291.63</v>
      </c>
      <c r="F196" s="314">
        <f>F191-L192</f>
        <v>209032</v>
      </c>
      <c r="G196" s="313">
        <f t="shared" ref="G196:H196" si="807">E196/E191</f>
        <v>0.41928355130619832</v>
      </c>
      <c r="H196" s="313">
        <f t="shared" si="807"/>
        <v>1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6"/>
      <c r="X196" s="285"/>
      <c r="Y196" s="285"/>
      <c r="Z196" s="315"/>
      <c r="AA196" s="309"/>
      <c r="AB196" s="310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</row>
    <row r="197" spans="1:68" ht="15.75" customHeight="1">
      <c r="A197" s="296"/>
      <c r="B197" s="296"/>
      <c r="C197" s="308"/>
      <c r="D197" s="311" t="s">
        <v>456</v>
      </c>
      <c r="E197" s="314">
        <f>I192-M193</f>
        <v>209404.7</v>
      </c>
      <c r="F197" s="314">
        <f>L192-O193</f>
        <v>0</v>
      </c>
      <c r="G197" s="313">
        <f>E197/I192</f>
        <v>0.90920063910073312</v>
      </c>
      <c r="H197" s="313" t="e">
        <f>F197/L192</f>
        <v>#DIV/0!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6"/>
      <c r="X197" s="285"/>
      <c r="Y197" s="285"/>
      <c r="Z197" s="309"/>
      <c r="AA197" s="309"/>
      <c r="AB197" s="310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</row>
    <row r="198" spans="1:68" ht="15.75" customHeight="1">
      <c r="A198" s="296"/>
      <c r="B198" s="296"/>
      <c r="C198" s="308"/>
      <c r="D198" s="311" t="s">
        <v>457</v>
      </c>
      <c r="E198" s="314">
        <f>M193-P194</f>
        <v>0</v>
      </c>
      <c r="F198" s="314">
        <f>O193-R194</f>
        <v>0</v>
      </c>
      <c r="G198" s="313">
        <f>E198/M193</f>
        <v>0</v>
      </c>
      <c r="H198" s="313" t="e">
        <f>F198/O193</f>
        <v>#DIV/0!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6"/>
      <c r="X198" s="285"/>
      <c r="Y198" s="285"/>
      <c r="Z198" s="309"/>
      <c r="AA198" s="309"/>
      <c r="AB198" s="31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</row>
    <row r="199" spans="1:68" ht="15.75" customHeight="1">
      <c r="A199" s="316"/>
      <c r="B199" s="316"/>
      <c r="C199" s="317"/>
      <c r="D199" s="318" t="s">
        <v>459</v>
      </c>
      <c r="E199" s="319">
        <f>J192-N193</f>
        <v>1479736.9800000004</v>
      </c>
      <c r="F199" s="320"/>
      <c r="G199" s="321">
        <f>E199/J192</f>
        <v>0.60005299977497673</v>
      </c>
      <c r="H199" s="322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323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</row>
    <row r="200" spans="1:68" ht="15.75" customHeight="1">
      <c r="A200" s="316"/>
      <c r="B200" s="316"/>
      <c r="C200" s="317"/>
      <c r="D200" s="58"/>
      <c r="E200" s="59"/>
      <c r="F200" s="59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323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</row>
    <row r="201" spans="1:68" ht="15.75" customHeight="1">
      <c r="A201" s="316"/>
      <c r="B201" s="316"/>
      <c r="C201" s="317"/>
      <c r="D201" s="58"/>
      <c r="E201" s="324"/>
      <c r="F201" s="325"/>
      <c r="G201" s="326"/>
      <c r="H201" s="326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323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</row>
    <row r="202" spans="1:68" ht="15.75" customHeight="1">
      <c r="A202" s="309"/>
      <c r="B202" s="309"/>
      <c r="C202" s="327"/>
      <c r="D202" s="56"/>
      <c r="E202" s="324"/>
      <c r="F202" s="325"/>
      <c r="G202" s="326"/>
      <c r="H202" s="326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323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</row>
    <row r="203" spans="1:68" ht="15.75" customHeight="1">
      <c r="A203" s="328"/>
      <c r="B203" s="328"/>
      <c r="C203" s="329"/>
      <c r="D203" s="56"/>
      <c r="E203" s="330"/>
      <c r="F203" s="325"/>
      <c r="G203" s="326"/>
      <c r="H203" s="326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323"/>
      <c r="X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</row>
    <row r="204" spans="1:68" ht="15.75" customHeight="1">
      <c r="A204" s="328"/>
      <c r="B204" s="328"/>
      <c r="C204" s="329"/>
      <c r="D204" s="9"/>
      <c r="E204" s="330"/>
      <c r="F204" s="331"/>
      <c r="G204" s="332"/>
      <c r="H204" s="333"/>
      <c r="I204" s="334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323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</row>
    <row r="205" spans="1:68" ht="15.75" customHeight="1">
      <c r="A205" s="328"/>
      <c r="B205" s="328"/>
      <c r="C205" s="329"/>
      <c r="D205" s="9"/>
      <c r="E205" s="325"/>
      <c r="F205" s="325"/>
      <c r="G205" s="333"/>
      <c r="H205" s="333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323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21"/>
      <c r="BM205" s="21"/>
      <c r="BN205" s="21"/>
      <c r="BO205" s="21"/>
      <c r="BP205" s="21"/>
    </row>
    <row r="206" spans="1:68" ht="15.75" customHeight="1">
      <c r="A206" s="56"/>
      <c r="B206" s="56"/>
      <c r="C206" s="335"/>
      <c r="D206" s="9"/>
      <c r="E206" s="324"/>
      <c r="F206" s="325"/>
      <c r="G206" s="326"/>
      <c r="H206" s="326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323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</row>
    <row r="207" spans="1:68" ht="15.75" customHeight="1">
      <c r="A207" s="56"/>
      <c r="B207" s="56"/>
      <c r="C207" s="336"/>
      <c r="D207" s="9"/>
      <c r="E207" s="325"/>
      <c r="F207" s="325"/>
      <c r="G207" s="326"/>
      <c r="H207" s="326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323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</row>
    <row r="208" spans="1:68" ht="15.75" customHeight="1">
      <c r="A208" s="58"/>
      <c r="B208" s="58"/>
      <c r="C208" s="317"/>
      <c r="D208" s="58"/>
      <c r="E208" s="337"/>
      <c r="F208" s="331"/>
      <c r="G208" s="338"/>
      <c r="H208" s="33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323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</row>
    <row r="209" spans="1:63" ht="15.75" customHeight="1">
      <c r="A209" s="58"/>
      <c r="B209" s="58"/>
      <c r="C209" s="317"/>
      <c r="D209" s="58"/>
      <c r="E209" s="324"/>
      <c r="F209" s="325"/>
      <c r="G209" s="326"/>
      <c r="H209" s="326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323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</row>
    <row r="210" spans="1:63" ht="15.75" customHeight="1">
      <c r="A210" s="339"/>
      <c r="B210" s="339"/>
      <c r="C210" s="340"/>
      <c r="D210" s="339"/>
      <c r="E210" s="325"/>
      <c r="F210" s="325"/>
      <c r="G210" s="326"/>
      <c r="H210" s="326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323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</row>
    <row r="211" spans="1:63" ht="15.75" customHeight="1">
      <c r="A211" s="339"/>
      <c r="B211" s="339"/>
      <c r="C211" s="340"/>
      <c r="D211" s="339"/>
      <c r="E211" s="325"/>
      <c r="F211" s="325"/>
      <c r="G211" s="326"/>
      <c r="H211" s="326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323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</row>
    <row r="212" spans="1:63" ht="15.75" customHeight="1">
      <c r="A212" s="339"/>
      <c r="B212" s="339"/>
      <c r="C212" s="340"/>
      <c r="D212" s="339"/>
      <c r="E212" s="59"/>
      <c r="F212" s="59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323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</row>
    <row r="213" spans="1:63" ht="15.75" customHeight="1">
      <c r="A213" s="339"/>
      <c r="B213" s="339"/>
      <c r="C213" s="340"/>
      <c r="D213" s="339"/>
      <c r="E213" s="59"/>
      <c r="F213" s="59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323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</row>
    <row r="214" spans="1:63" ht="15.75" customHeight="1">
      <c r="A214" s="339"/>
      <c r="B214" s="339"/>
      <c r="C214" s="340"/>
      <c r="D214" s="339"/>
      <c r="E214" s="59"/>
      <c r="F214" s="59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323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</row>
    <row r="215" spans="1:63" ht="15.75" customHeight="1">
      <c r="A215" s="339"/>
      <c r="B215" s="339"/>
      <c r="C215" s="340"/>
      <c r="D215" s="339"/>
      <c r="E215" s="59"/>
      <c r="F215" s="59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323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</row>
    <row r="216" spans="1:63" ht="15.75" customHeight="1">
      <c r="A216" s="341"/>
      <c r="B216" s="341"/>
      <c r="C216" s="342"/>
      <c r="D216" s="341"/>
      <c r="E216" s="21"/>
      <c r="F216" s="21"/>
      <c r="K216" s="21"/>
      <c r="W216" s="343"/>
    </row>
    <row r="217" spans="1:63" ht="15.75" customHeight="1">
      <c r="A217" s="339"/>
      <c r="C217" s="344"/>
      <c r="E217" s="21"/>
      <c r="F217" s="21"/>
      <c r="K217" s="21"/>
      <c r="W217" s="343"/>
    </row>
    <row r="218" spans="1:63" ht="15.75" customHeight="1">
      <c r="A218" s="339"/>
      <c r="C218" s="344"/>
      <c r="E218" s="21"/>
      <c r="F218" s="21"/>
      <c r="K218" s="21"/>
      <c r="W218" s="343"/>
    </row>
    <row r="219" spans="1:63" ht="15.75" customHeight="1">
      <c r="C219" s="344"/>
      <c r="E219" s="21"/>
      <c r="F219" s="21"/>
      <c r="K219" s="21"/>
      <c r="W219" s="343"/>
    </row>
    <row r="220" spans="1:63" ht="15.75" customHeight="1">
      <c r="A220" s="339"/>
      <c r="C220" s="344"/>
      <c r="E220" s="21"/>
      <c r="F220" s="21"/>
      <c r="K220" s="21"/>
      <c r="W220" s="343"/>
    </row>
    <row r="221" spans="1:63" ht="15.75" customHeight="1">
      <c r="C221" s="344"/>
      <c r="E221" s="21"/>
      <c r="F221" s="21"/>
      <c r="K221" s="21"/>
      <c r="W221" s="343"/>
    </row>
    <row r="222" spans="1:63" ht="15.75" customHeight="1">
      <c r="C222" s="344"/>
      <c r="E222" s="21"/>
      <c r="F222" s="21"/>
      <c r="K222" s="21"/>
      <c r="W222" s="343"/>
    </row>
    <row r="223" spans="1:63" ht="15.75" customHeight="1">
      <c r="C223" s="344"/>
      <c r="E223" s="21"/>
      <c r="F223" s="21"/>
      <c r="K223" s="21"/>
      <c r="W223" s="343"/>
    </row>
    <row r="224" spans="1:63" ht="15.75" customHeight="1">
      <c r="C224" s="344"/>
      <c r="E224" s="21"/>
      <c r="F224" s="21"/>
      <c r="K224" s="21"/>
      <c r="W224" s="343"/>
    </row>
    <row r="225" spans="3:23" ht="15.75" customHeight="1">
      <c r="C225" s="344"/>
      <c r="E225" s="21"/>
      <c r="F225" s="21"/>
      <c r="K225" s="21"/>
      <c r="W225" s="343"/>
    </row>
    <row r="226" spans="3:23" ht="15.75" customHeight="1">
      <c r="C226" s="344"/>
      <c r="E226" s="21"/>
      <c r="F226" s="21"/>
      <c r="K226" s="21"/>
      <c r="W226" s="343"/>
    </row>
    <row r="227" spans="3:23" ht="15.75" customHeight="1">
      <c r="C227" s="344"/>
      <c r="E227" s="21"/>
      <c r="F227" s="21"/>
      <c r="K227" s="21"/>
      <c r="W227" s="343"/>
    </row>
    <row r="228" spans="3:23" ht="15.75" customHeight="1">
      <c r="C228" s="344"/>
      <c r="E228" s="21"/>
      <c r="F228" s="21"/>
      <c r="K228" s="21"/>
      <c r="W228" s="343"/>
    </row>
    <row r="229" spans="3:23" ht="15.75" customHeight="1">
      <c r="C229" s="344"/>
      <c r="E229" s="21"/>
      <c r="F229" s="21"/>
      <c r="K229" s="21"/>
      <c r="W229" s="343"/>
    </row>
    <row r="230" spans="3:23" ht="15.75" customHeight="1">
      <c r="C230" s="344"/>
      <c r="E230" s="21"/>
      <c r="F230" s="21"/>
      <c r="K230" s="21"/>
      <c r="W230" s="343"/>
    </row>
    <row r="231" spans="3:23" ht="15.75" customHeight="1">
      <c r="C231" s="344"/>
      <c r="E231" s="21"/>
      <c r="F231" s="21"/>
      <c r="K231" s="21"/>
      <c r="W231" s="343"/>
    </row>
    <row r="232" spans="3:23" ht="15.75" customHeight="1">
      <c r="C232" s="344"/>
      <c r="E232" s="21"/>
      <c r="F232" s="21"/>
      <c r="K232" s="21"/>
      <c r="W232" s="343"/>
    </row>
    <row r="233" spans="3:23" ht="15.75" customHeight="1">
      <c r="C233" s="344"/>
      <c r="E233" s="21"/>
      <c r="F233" s="21"/>
      <c r="K233" s="21"/>
      <c r="W233" s="343"/>
    </row>
    <row r="234" spans="3:23" ht="15.75" customHeight="1">
      <c r="C234" s="344"/>
      <c r="E234" s="21"/>
      <c r="F234" s="21"/>
      <c r="K234" s="21"/>
      <c r="W234" s="343"/>
    </row>
    <row r="235" spans="3:23" ht="15.75" customHeight="1">
      <c r="C235" s="344"/>
      <c r="E235" s="21"/>
      <c r="F235" s="21"/>
      <c r="K235" s="21"/>
      <c r="W235" s="343"/>
    </row>
    <row r="236" spans="3:23" ht="15.75" customHeight="1">
      <c r="C236" s="344"/>
      <c r="E236" s="21"/>
      <c r="F236" s="21"/>
      <c r="K236" s="21"/>
      <c r="W236" s="343"/>
    </row>
    <row r="237" spans="3:23" ht="15.75" customHeight="1">
      <c r="C237" s="344"/>
      <c r="E237" s="21"/>
      <c r="F237" s="21"/>
      <c r="K237" s="21"/>
      <c r="W237" s="343"/>
    </row>
    <row r="238" spans="3:23" ht="15.75" customHeight="1">
      <c r="C238" s="344"/>
      <c r="E238" s="21"/>
      <c r="F238" s="21"/>
      <c r="K238" s="21"/>
      <c r="W238" s="343"/>
    </row>
    <row r="239" spans="3:23" ht="15.75" customHeight="1">
      <c r="C239" s="344"/>
      <c r="E239" s="21"/>
      <c r="F239" s="21"/>
      <c r="K239" s="21"/>
      <c r="W239" s="343"/>
    </row>
    <row r="240" spans="3:23" ht="15.75" customHeight="1">
      <c r="C240" s="344"/>
      <c r="E240" s="21"/>
      <c r="F240" s="21"/>
      <c r="K240" s="21"/>
      <c r="W240" s="343"/>
    </row>
    <row r="241" spans="3:23" ht="15.75" customHeight="1">
      <c r="C241" s="344"/>
      <c r="E241" s="21"/>
      <c r="F241" s="21"/>
      <c r="K241" s="21"/>
      <c r="W241" s="343"/>
    </row>
    <row r="242" spans="3:23" ht="15.75" customHeight="1">
      <c r="C242" s="344"/>
      <c r="E242" s="21"/>
      <c r="F242" s="21"/>
      <c r="K242" s="21"/>
      <c r="W242" s="343"/>
    </row>
    <row r="243" spans="3:23" ht="15.75" customHeight="1">
      <c r="C243" s="344"/>
      <c r="E243" s="21"/>
      <c r="F243" s="21"/>
      <c r="K243" s="21"/>
      <c r="W243" s="343"/>
    </row>
    <row r="244" spans="3:23" ht="15.75" customHeight="1">
      <c r="C244" s="344"/>
      <c r="E244" s="21"/>
      <c r="F244" s="21"/>
      <c r="K244" s="21"/>
      <c r="W244" s="343"/>
    </row>
    <row r="245" spans="3:23" ht="15.75" customHeight="1">
      <c r="C245" s="344"/>
      <c r="E245" s="21"/>
      <c r="F245" s="21"/>
      <c r="K245" s="21"/>
      <c r="W245" s="343"/>
    </row>
    <row r="246" spans="3:23" ht="15.75" customHeight="1">
      <c r="C246" s="344"/>
      <c r="E246" s="21"/>
      <c r="F246" s="21"/>
      <c r="K246" s="21"/>
      <c r="W246" s="343"/>
    </row>
    <row r="247" spans="3:23" ht="15.75" customHeight="1">
      <c r="C247" s="344"/>
      <c r="E247" s="21"/>
      <c r="F247" s="21"/>
      <c r="K247" s="21"/>
      <c r="W247" s="343"/>
    </row>
    <row r="248" spans="3:23" ht="15.75" customHeight="1">
      <c r="C248" s="344"/>
      <c r="E248" s="21"/>
      <c r="F248" s="21"/>
      <c r="K248" s="21"/>
      <c r="W248" s="343"/>
    </row>
    <row r="249" spans="3:23" ht="15.75" customHeight="1">
      <c r="C249" s="344"/>
      <c r="E249" s="21"/>
      <c r="F249" s="21"/>
      <c r="K249" s="21"/>
      <c r="W249" s="343"/>
    </row>
    <row r="250" spans="3:23" ht="15.75" customHeight="1">
      <c r="C250" s="344"/>
      <c r="E250" s="21"/>
      <c r="F250" s="21"/>
      <c r="K250" s="21"/>
      <c r="W250" s="343"/>
    </row>
    <row r="251" spans="3:23" ht="15.75" customHeight="1">
      <c r="C251" s="344"/>
      <c r="E251" s="21"/>
      <c r="F251" s="21"/>
      <c r="K251" s="21"/>
      <c r="W251" s="343"/>
    </row>
    <row r="252" spans="3:23" ht="15.75" customHeight="1">
      <c r="C252" s="344"/>
      <c r="E252" s="21"/>
      <c r="F252" s="21"/>
      <c r="K252" s="21"/>
      <c r="W252" s="343"/>
    </row>
    <row r="253" spans="3:23" ht="15.75" customHeight="1">
      <c r="C253" s="344"/>
      <c r="E253" s="21"/>
      <c r="F253" s="21"/>
      <c r="K253" s="21"/>
      <c r="W253" s="343"/>
    </row>
    <row r="254" spans="3:23" ht="15.75" customHeight="1">
      <c r="C254" s="344"/>
      <c r="E254" s="21"/>
      <c r="F254" s="21"/>
      <c r="K254" s="21"/>
      <c r="W254" s="343"/>
    </row>
    <row r="255" spans="3:23" ht="15.75" customHeight="1">
      <c r="C255" s="344"/>
      <c r="E255" s="21"/>
      <c r="F255" s="21"/>
      <c r="K255" s="21"/>
      <c r="W255" s="343"/>
    </row>
    <row r="256" spans="3:23" ht="15.75" customHeight="1">
      <c r="C256" s="344"/>
      <c r="E256" s="21"/>
      <c r="F256" s="21"/>
      <c r="K256" s="21"/>
      <c r="W256" s="343"/>
    </row>
    <row r="257" spans="3:23" ht="15.75" customHeight="1">
      <c r="C257" s="344"/>
      <c r="E257" s="21"/>
      <c r="F257" s="21"/>
      <c r="K257" s="21"/>
      <c r="W257" s="343"/>
    </row>
    <row r="258" spans="3:23" ht="15.75" customHeight="1">
      <c r="C258" s="344"/>
      <c r="E258" s="21"/>
      <c r="F258" s="21"/>
      <c r="K258" s="21"/>
      <c r="W258" s="343"/>
    </row>
    <row r="259" spans="3:23" ht="15.75" customHeight="1">
      <c r="C259" s="344"/>
      <c r="E259" s="21"/>
      <c r="F259" s="21"/>
      <c r="K259" s="21"/>
      <c r="W259" s="343"/>
    </row>
    <row r="260" spans="3:23" ht="15.75" customHeight="1">
      <c r="C260" s="344"/>
      <c r="E260" s="21"/>
      <c r="F260" s="21"/>
      <c r="K260" s="21"/>
      <c r="W260" s="343"/>
    </row>
    <row r="261" spans="3:23" ht="15.75" customHeight="1">
      <c r="C261" s="344"/>
      <c r="E261" s="21"/>
      <c r="F261" s="21"/>
      <c r="K261" s="21"/>
      <c r="W261" s="343"/>
    </row>
    <row r="262" spans="3:23" ht="15.75" customHeight="1">
      <c r="C262" s="344"/>
      <c r="E262" s="21"/>
      <c r="F262" s="21"/>
      <c r="K262" s="21"/>
      <c r="W262" s="343"/>
    </row>
    <row r="263" spans="3:23" ht="15.75" customHeight="1">
      <c r="C263" s="344"/>
      <c r="E263" s="21"/>
      <c r="F263" s="21"/>
      <c r="K263" s="21"/>
      <c r="W263" s="343"/>
    </row>
    <row r="264" spans="3:23" ht="15.75" customHeight="1">
      <c r="C264" s="344"/>
      <c r="E264" s="21"/>
      <c r="F264" s="21"/>
      <c r="K264" s="21"/>
      <c r="W264" s="343"/>
    </row>
    <row r="265" spans="3:23" ht="15.75" customHeight="1">
      <c r="C265" s="344"/>
      <c r="E265" s="21"/>
      <c r="F265" s="21"/>
      <c r="K265" s="21"/>
      <c r="W265" s="343"/>
    </row>
    <row r="266" spans="3:23" ht="15.75" customHeight="1">
      <c r="C266" s="344"/>
      <c r="E266" s="21"/>
      <c r="F266" s="21"/>
      <c r="K266" s="21"/>
      <c r="W266" s="343"/>
    </row>
    <row r="267" spans="3:23" ht="15.75" customHeight="1">
      <c r="C267" s="344"/>
      <c r="E267" s="21"/>
      <c r="F267" s="21"/>
      <c r="K267" s="21"/>
      <c r="W267" s="343"/>
    </row>
    <row r="268" spans="3:23" ht="15.75" customHeight="1">
      <c r="C268" s="344"/>
      <c r="E268" s="21"/>
      <c r="F268" s="21"/>
      <c r="K268" s="21"/>
      <c r="W268" s="343"/>
    </row>
    <row r="269" spans="3:23" ht="15.75" customHeight="1">
      <c r="C269" s="344"/>
      <c r="E269" s="21"/>
      <c r="F269" s="21"/>
      <c r="K269" s="21"/>
      <c r="W269" s="343"/>
    </row>
    <row r="270" spans="3:23" ht="15.75" customHeight="1">
      <c r="C270" s="344"/>
      <c r="E270" s="21"/>
      <c r="F270" s="21"/>
      <c r="K270" s="21"/>
      <c r="W270" s="343"/>
    </row>
    <row r="271" spans="3:23" ht="15.75" customHeight="1">
      <c r="C271" s="344"/>
      <c r="E271" s="21"/>
      <c r="F271" s="21"/>
      <c r="K271" s="21"/>
      <c r="W271" s="343"/>
    </row>
    <row r="272" spans="3:23" ht="15.75" customHeight="1">
      <c r="C272" s="344"/>
      <c r="E272" s="21"/>
      <c r="F272" s="21"/>
      <c r="K272" s="21"/>
      <c r="W272" s="343"/>
    </row>
    <row r="273" spans="3:23" ht="15.75" customHeight="1">
      <c r="C273" s="344"/>
      <c r="E273" s="21"/>
      <c r="F273" s="21"/>
      <c r="K273" s="21"/>
      <c r="W273" s="343"/>
    </row>
    <row r="274" spans="3:23" ht="15.75" customHeight="1">
      <c r="C274" s="344"/>
      <c r="E274" s="21"/>
      <c r="F274" s="21"/>
      <c r="K274" s="21"/>
      <c r="W274" s="343"/>
    </row>
    <row r="275" spans="3:23" ht="15.75" customHeight="1">
      <c r="C275" s="344"/>
      <c r="E275" s="21"/>
      <c r="F275" s="21"/>
      <c r="K275" s="21"/>
      <c r="W275" s="343"/>
    </row>
    <row r="276" spans="3:23" ht="15.75" customHeight="1">
      <c r="C276" s="344"/>
      <c r="E276" s="21"/>
      <c r="F276" s="21"/>
      <c r="K276" s="21"/>
      <c r="W276" s="343"/>
    </row>
    <row r="277" spans="3:23" ht="15.75" customHeight="1">
      <c r="C277" s="344"/>
      <c r="E277" s="21"/>
      <c r="F277" s="21"/>
      <c r="K277" s="21"/>
      <c r="W277" s="343"/>
    </row>
    <row r="278" spans="3:23" ht="15.75" customHeight="1">
      <c r="C278" s="344"/>
      <c r="E278" s="21"/>
      <c r="F278" s="21"/>
      <c r="K278" s="21"/>
      <c r="W278" s="343"/>
    </row>
    <row r="279" spans="3:23" ht="15.75" customHeight="1">
      <c r="C279" s="344"/>
      <c r="E279" s="21"/>
      <c r="F279" s="21"/>
      <c r="K279" s="21"/>
      <c r="W279" s="343"/>
    </row>
    <row r="280" spans="3:23" ht="15.75" customHeight="1">
      <c r="C280" s="344"/>
      <c r="E280" s="21"/>
      <c r="F280" s="21"/>
      <c r="K280" s="21"/>
      <c r="W280" s="343"/>
    </row>
    <row r="281" spans="3:23" ht="15.75" customHeight="1">
      <c r="C281" s="344"/>
      <c r="E281" s="21"/>
      <c r="F281" s="21"/>
      <c r="K281" s="21"/>
      <c r="W281" s="343"/>
    </row>
    <row r="282" spans="3:23" ht="15.75" customHeight="1">
      <c r="C282" s="344"/>
      <c r="E282" s="21"/>
      <c r="F282" s="21"/>
      <c r="K282" s="21"/>
      <c r="W282" s="343"/>
    </row>
    <row r="283" spans="3:23" ht="15.75" customHeight="1">
      <c r="C283" s="344"/>
      <c r="E283" s="21"/>
      <c r="F283" s="21"/>
      <c r="K283" s="21"/>
      <c r="W283" s="343"/>
    </row>
    <row r="284" spans="3:23" ht="15.75" customHeight="1">
      <c r="C284" s="344"/>
      <c r="E284" s="21"/>
      <c r="F284" s="21"/>
      <c r="K284" s="21"/>
      <c r="W284" s="343"/>
    </row>
    <row r="285" spans="3:23" ht="15.75" customHeight="1">
      <c r="C285" s="344"/>
      <c r="E285" s="21"/>
      <c r="F285" s="21"/>
      <c r="K285" s="21"/>
      <c r="W285" s="343"/>
    </row>
    <row r="286" spans="3:23" ht="15.75" customHeight="1">
      <c r="C286" s="344"/>
      <c r="E286" s="21"/>
      <c r="F286" s="21"/>
      <c r="K286" s="21"/>
      <c r="W286" s="343"/>
    </row>
    <row r="287" spans="3:23" ht="15.75" customHeight="1">
      <c r="C287" s="344"/>
      <c r="E287" s="21"/>
      <c r="F287" s="21"/>
      <c r="K287" s="21"/>
      <c r="W287" s="343"/>
    </row>
    <row r="288" spans="3:23" ht="15.75" customHeight="1">
      <c r="C288" s="344"/>
      <c r="E288" s="21"/>
      <c r="F288" s="21"/>
      <c r="K288" s="21"/>
      <c r="W288" s="343"/>
    </row>
    <row r="289" spans="3:23" ht="15.75" customHeight="1">
      <c r="C289" s="344"/>
      <c r="E289" s="21"/>
      <c r="F289" s="21"/>
      <c r="K289" s="21"/>
      <c r="W289" s="343"/>
    </row>
    <row r="290" spans="3:23" ht="15.75" customHeight="1">
      <c r="C290" s="344"/>
      <c r="E290" s="21"/>
      <c r="F290" s="21"/>
      <c r="K290" s="21"/>
      <c r="W290" s="343"/>
    </row>
    <row r="291" spans="3:23" ht="15.75" customHeight="1">
      <c r="C291" s="344"/>
      <c r="E291" s="21"/>
      <c r="F291" s="21"/>
      <c r="K291" s="21"/>
      <c r="W291" s="343"/>
    </row>
    <row r="292" spans="3:23" ht="15.75" customHeight="1">
      <c r="C292" s="344"/>
      <c r="E292" s="21"/>
      <c r="F292" s="21"/>
      <c r="K292" s="21"/>
      <c r="W292" s="343"/>
    </row>
    <row r="293" spans="3:23" ht="15.75" customHeight="1">
      <c r="C293" s="344"/>
      <c r="E293" s="21"/>
      <c r="F293" s="21"/>
      <c r="K293" s="21"/>
      <c r="W293" s="343"/>
    </row>
    <row r="294" spans="3:23" ht="15.75" customHeight="1">
      <c r="C294" s="344"/>
      <c r="E294" s="21"/>
      <c r="F294" s="21"/>
      <c r="K294" s="21"/>
      <c r="W294" s="343"/>
    </row>
    <row r="295" spans="3:23" ht="15.75" customHeight="1">
      <c r="C295" s="344"/>
      <c r="E295" s="21"/>
      <c r="F295" s="21"/>
      <c r="K295" s="21"/>
      <c r="W295" s="343"/>
    </row>
    <row r="296" spans="3:23" ht="15.75" customHeight="1">
      <c r="C296" s="344"/>
      <c r="E296" s="21"/>
      <c r="F296" s="21"/>
      <c r="K296" s="21"/>
      <c r="W296" s="343"/>
    </row>
    <row r="297" spans="3:23" ht="15.75" customHeight="1">
      <c r="C297" s="344"/>
      <c r="E297" s="21"/>
      <c r="F297" s="21"/>
      <c r="K297" s="21"/>
      <c r="W297" s="343"/>
    </row>
    <row r="298" spans="3:23" ht="15.75" customHeight="1">
      <c r="C298" s="344"/>
      <c r="E298" s="21"/>
      <c r="F298" s="21"/>
      <c r="K298" s="21"/>
      <c r="W298" s="343"/>
    </row>
    <row r="299" spans="3:23" ht="15.75" customHeight="1">
      <c r="C299" s="344"/>
      <c r="E299" s="21"/>
      <c r="F299" s="21"/>
      <c r="K299" s="21"/>
      <c r="W299" s="343"/>
    </row>
    <row r="300" spans="3:23" ht="15.75" customHeight="1">
      <c r="C300" s="344"/>
      <c r="E300" s="21"/>
      <c r="F300" s="21"/>
      <c r="K300" s="21"/>
      <c r="W300" s="343"/>
    </row>
    <row r="301" spans="3:23" ht="15.75" customHeight="1">
      <c r="C301" s="344"/>
      <c r="E301" s="21"/>
      <c r="F301" s="21"/>
      <c r="K301" s="21"/>
      <c r="W301" s="343"/>
    </row>
    <row r="302" spans="3:23" ht="15.75" customHeight="1">
      <c r="C302" s="344"/>
      <c r="E302" s="21"/>
      <c r="F302" s="21"/>
      <c r="K302" s="21"/>
      <c r="W302" s="343"/>
    </row>
    <row r="303" spans="3:23" ht="15.75" customHeight="1">
      <c r="C303" s="344"/>
      <c r="E303" s="21"/>
      <c r="F303" s="21"/>
      <c r="K303" s="21"/>
      <c r="W303" s="343"/>
    </row>
    <row r="304" spans="3:23" ht="15.75" customHeight="1">
      <c r="C304" s="344"/>
      <c r="E304" s="21"/>
      <c r="F304" s="21"/>
      <c r="K304" s="21"/>
      <c r="W304" s="343"/>
    </row>
    <row r="305" spans="3:23" ht="15.75" customHeight="1">
      <c r="C305" s="344"/>
      <c r="E305" s="21"/>
      <c r="F305" s="21"/>
      <c r="K305" s="21"/>
      <c r="W305" s="343"/>
    </row>
    <row r="306" spans="3:23" ht="15.75" customHeight="1">
      <c r="C306" s="344"/>
      <c r="E306" s="21"/>
      <c r="F306" s="21"/>
      <c r="K306" s="21"/>
      <c r="W306" s="343"/>
    </row>
    <row r="307" spans="3:23" ht="15.75" customHeight="1">
      <c r="C307" s="344"/>
      <c r="E307" s="21"/>
      <c r="F307" s="21"/>
      <c r="K307" s="21"/>
      <c r="W307" s="343"/>
    </row>
    <row r="308" spans="3:23" ht="15.75" customHeight="1">
      <c r="C308" s="344"/>
      <c r="E308" s="21"/>
      <c r="F308" s="21"/>
      <c r="K308" s="21"/>
      <c r="W308" s="343"/>
    </row>
    <row r="309" spans="3:23" ht="15.75" customHeight="1">
      <c r="C309" s="344"/>
      <c r="E309" s="21"/>
      <c r="F309" s="21"/>
      <c r="K309" s="21"/>
      <c r="W309" s="343"/>
    </row>
    <row r="310" spans="3:23" ht="15.75" customHeight="1">
      <c r="C310" s="344"/>
      <c r="E310" s="21"/>
      <c r="F310" s="21"/>
      <c r="K310" s="21"/>
      <c r="W310" s="343"/>
    </row>
    <row r="311" spans="3:23" ht="15.75" customHeight="1">
      <c r="C311" s="344"/>
      <c r="E311" s="21"/>
      <c r="F311" s="21"/>
      <c r="K311" s="21"/>
      <c r="W311" s="343"/>
    </row>
    <row r="312" spans="3:23" ht="15.75" customHeight="1">
      <c r="C312" s="344"/>
      <c r="E312" s="21"/>
      <c r="F312" s="21"/>
      <c r="K312" s="21"/>
      <c r="W312" s="343"/>
    </row>
    <row r="313" spans="3:23" ht="15.75" customHeight="1">
      <c r="C313" s="344"/>
      <c r="E313" s="21"/>
      <c r="F313" s="21"/>
      <c r="K313" s="21"/>
      <c r="W313" s="343"/>
    </row>
    <row r="314" spans="3:23" ht="15.75" customHeight="1">
      <c r="C314" s="344"/>
      <c r="E314" s="21"/>
      <c r="F314" s="21"/>
      <c r="K314" s="21"/>
      <c r="W314" s="343"/>
    </row>
    <row r="315" spans="3:23" ht="15.75" customHeight="1">
      <c r="C315" s="344"/>
      <c r="E315" s="21"/>
      <c r="F315" s="21"/>
      <c r="K315" s="21"/>
      <c r="W315" s="343"/>
    </row>
    <row r="316" spans="3:23" ht="15.75" customHeight="1">
      <c r="C316" s="344"/>
      <c r="E316" s="21"/>
      <c r="F316" s="21"/>
      <c r="K316" s="21"/>
      <c r="W316" s="343"/>
    </row>
    <row r="317" spans="3:23" ht="15.75" customHeight="1">
      <c r="C317" s="344"/>
      <c r="E317" s="21"/>
      <c r="F317" s="21"/>
      <c r="K317" s="21"/>
      <c r="W317" s="343"/>
    </row>
    <row r="318" spans="3:23" ht="15.75" customHeight="1">
      <c r="C318" s="344"/>
      <c r="E318" s="21"/>
      <c r="F318" s="21"/>
      <c r="K318" s="21"/>
      <c r="W318" s="343"/>
    </row>
    <row r="319" spans="3:23" ht="15.75" customHeight="1">
      <c r="C319" s="344"/>
      <c r="E319" s="21"/>
      <c r="F319" s="21"/>
      <c r="K319" s="21"/>
      <c r="W319" s="343"/>
    </row>
    <row r="320" spans="3:23" ht="15.75" customHeight="1">
      <c r="C320" s="344"/>
      <c r="E320" s="21"/>
      <c r="F320" s="21"/>
      <c r="K320" s="21"/>
      <c r="W320" s="343"/>
    </row>
    <row r="321" spans="3:23" ht="15.75" customHeight="1">
      <c r="C321" s="344"/>
      <c r="E321" s="21"/>
      <c r="F321" s="21"/>
      <c r="K321" s="21"/>
      <c r="W321" s="343"/>
    </row>
    <row r="322" spans="3:23" ht="15.75" customHeight="1">
      <c r="C322" s="344"/>
      <c r="E322" s="21"/>
      <c r="F322" s="21"/>
      <c r="K322" s="21"/>
      <c r="W322" s="343"/>
    </row>
    <row r="323" spans="3:23" ht="15.75" customHeight="1">
      <c r="C323" s="344"/>
      <c r="E323" s="21"/>
      <c r="F323" s="21"/>
      <c r="K323" s="21"/>
      <c r="W323" s="343"/>
    </row>
    <row r="324" spans="3:23" ht="15.75" customHeight="1">
      <c r="C324" s="344"/>
      <c r="E324" s="21"/>
      <c r="F324" s="21"/>
      <c r="K324" s="21"/>
      <c r="W324" s="343"/>
    </row>
    <row r="325" spans="3:23" ht="15.75" customHeight="1">
      <c r="C325" s="344"/>
      <c r="E325" s="21"/>
      <c r="F325" s="21"/>
      <c r="K325" s="21"/>
      <c r="W325" s="343"/>
    </row>
    <row r="326" spans="3:23" ht="15.75" customHeight="1">
      <c r="C326" s="344"/>
      <c r="E326" s="21"/>
      <c r="F326" s="21"/>
      <c r="K326" s="21"/>
      <c r="W326" s="343"/>
    </row>
    <row r="327" spans="3:23" ht="15.75" customHeight="1">
      <c r="C327" s="344"/>
      <c r="E327" s="21"/>
      <c r="F327" s="21"/>
      <c r="K327" s="21"/>
      <c r="W327" s="343"/>
    </row>
    <row r="328" spans="3:23" ht="15.75" customHeight="1">
      <c r="C328" s="344"/>
      <c r="E328" s="21"/>
      <c r="F328" s="21"/>
      <c r="K328" s="21"/>
      <c r="W328" s="343"/>
    </row>
    <row r="329" spans="3:23" ht="15.75" customHeight="1">
      <c r="C329" s="344"/>
      <c r="E329" s="21"/>
      <c r="F329" s="21"/>
      <c r="K329" s="21"/>
      <c r="W329" s="343"/>
    </row>
    <row r="330" spans="3:23" ht="15.75" customHeight="1">
      <c r="C330" s="344"/>
      <c r="E330" s="21"/>
      <c r="F330" s="21"/>
      <c r="K330" s="21"/>
      <c r="W330" s="343"/>
    </row>
    <row r="331" spans="3:23" ht="15.75" customHeight="1">
      <c r="C331" s="344"/>
      <c r="E331" s="21"/>
      <c r="F331" s="21"/>
      <c r="K331" s="21"/>
      <c r="W331" s="343"/>
    </row>
    <row r="332" spans="3:23" ht="15.75" customHeight="1">
      <c r="C332" s="344"/>
      <c r="E332" s="21"/>
      <c r="F332" s="21"/>
      <c r="K332" s="21"/>
      <c r="W332" s="343"/>
    </row>
    <row r="333" spans="3:23" ht="15.75" customHeight="1">
      <c r="C333" s="344"/>
      <c r="E333" s="21"/>
      <c r="F333" s="21"/>
      <c r="K333" s="21"/>
      <c r="W333" s="343"/>
    </row>
    <row r="334" spans="3:23" ht="15.75" customHeight="1">
      <c r="C334" s="344"/>
      <c r="E334" s="21"/>
      <c r="F334" s="21"/>
      <c r="K334" s="21"/>
      <c r="W334" s="343"/>
    </row>
    <row r="335" spans="3:23" ht="15.75" customHeight="1">
      <c r="C335" s="344"/>
      <c r="E335" s="21"/>
      <c r="F335" s="21"/>
      <c r="K335" s="21"/>
      <c r="W335" s="343"/>
    </row>
    <row r="336" spans="3:23" ht="15.75" customHeight="1">
      <c r="C336" s="344"/>
      <c r="E336" s="21"/>
      <c r="F336" s="21"/>
      <c r="K336" s="21"/>
      <c r="W336" s="343"/>
    </row>
    <row r="337" spans="3:23" ht="15.75" customHeight="1">
      <c r="C337" s="344"/>
      <c r="E337" s="21"/>
      <c r="F337" s="21"/>
      <c r="K337" s="21"/>
      <c r="W337" s="343"/>
    </row>
    <row r="338" spans="3:23" ht="15.75" customHeight="1">
      <c r="C338" s="344"/>
      <c r="E338" s="21"/>
      <c r="F338" s="21"/>
      <c r="K338" s="21"/>
      <c r="W338" s="343"/>
    </row>
    <row r="339" spans="3:23" ht="15.75" customHeight="1">
      <c r="C339" s="344"/>
      <c r="E339" s="21"/>
      <c r="F339" s="21"/>
      <c r="K339" s="21"/>
      <c r="W339" s="343"/>
    </row>
    <row r="340" spans="3:23" ht="15.75" customHeight="1">
      <c r="C340" s="344"/>
      <c r="E340" s="21"/>
      <c r="F340" s="21"/>
      <c r="K340" s="21"/>
      <c r="W340" s="343"/>
    </row>
    <row r="341" spans="3:23" ht="15.75" customHeight="1">
      <c r="C341" s="344"/>
      <c r="E341" s="21"/>
      <c r="F341" s="21"/>
      <c r="K341" s="21"/>
      <c r="W341" s="343"/>
    </row>
    <row r="342" spans="3:23" ht="15.75" customHeight="1">
      <c r="C342" s="344"/>
      <c r="E342" s="21"/>
      <c r="F342" s="21"/>
      <c r="K342" s="21"/>
      <c r="W342" s="343"/>
    </row>
    <row r="343" spans="3:23" ht="15.75" customHeight="1">
      <c r="C343" s="344"/>
      <c r="E343" s="21"/>
      <c r="F343" s="21"/>
      <c r="K343" s="21"/>
      <c r="W343" s="343"/>
    </row>
    <row r="344" spans="3:23" ht="15.75" customHeight="1">
      <c r="C344" s="344"/>
      <c r="E344" s="21"/>
      <c r="F344" s="21"/>
      <c r="K344" s="21"/>
      <c r="W344" s="343"/>
    </row>
    <row r="345" spans="3:23" ht="15.75" customHeight="1">
      <c r="C345" s="344"/>
      <c r="E345" s="21"/>
      <c r="F345" s="21"/>
      <c r="K345" s="21"/>
      <c r="W345" s="343"/>
    </row>
    <row r="346" spans="3:23" ht="15.75" customHeight="1">
      <c r="C346" s="344"/>
      <c r="E346" s="21"/>
      <c r="F346" s="21"/>
      <c r="K346" s="21"/>
      <c r="W346" s="343"/>
    </row>
    <row r="347" spans="3:23" ht="15.75" customHeight="1">
      <c r="C347" s="344"/>
      <c r="E347" s="21"/>
      <c r="F347" s="21"/>
      <c r="K347" s="21"/>
      <c r="W347" s="343"/>
    </row>
    <row r="348" spans="3:23" ht="15.75" customHeight="1">
      <c r="C348" s="344"/>
      <c r="E348" s="21"/>
      <c r="F348" s="21"/>
      <c r="K348" s="21"/>
      <c r="W348" s="343"/>
    </row>
    <row r="349" spans="3:23" ht="15.75" customHeight="1">
      <c r="C349" s="344"/>
      <c r="E349" s="21"/>
      <c r="F349" s="21"/>
      <c r="K349" s="21"/>
      <c r="W349" s="343"/>
    </row>
    <row r="350" spans="3:23" ht="15.75" customHeight="1">
      <c r="C350" s="344"/>
      <c r="E350" s="21"/>
      <c r="F350" s="21"/>
      <c r="K350" s="21"/>
      <c r="W350" s="343"/>
    </row>
    <row r="351" spans="3:23" ht="15.75" customHeight="1">
      <c r="C351" s="344"/>
      <c r="E351" s="21"/>
      <c r="F351" s="21"/>
      <c r="K351" s="21"/>
      <c r="W351" s="343"/>
    </row>
    <row r="352" spans="3:23" ht="15.75" customHeight="1">
      <c r="C352" s="344"/>
      <c r="E352" s="21"/>
      <c r="F352" s="21"/>
      <c r="K352" s="21"/>
      <c r="W352" s="343"/>
    </row>
    <row r="353" spans="3:23" ht="15.75" customHeight="1">
      <c r="C353" s="344"/>
      <c r="E353" s="21"/>
      <c r="F353" s="21"/>
      <c r="K353" s="21"/>
      <c r="W353" s="343"/>
    </row>
    <row r="354" spans="3:23" ht="15.75" customHeight="1">
      <c r="C354" s="344"/>
      <c r="E354" s="21"/>
      <c r="F354" s="21"/>
      <c r="K354" s="21"/>
      <c r="W354" s="343"/>
    </row>
    <row r="355" spans="3:23" ht="15.75" customHeight="1">
      <c r="C355" s="344"/>
      <c r="E355" s="21"/>
      <c r="F355" s="21"/>
      <c r="K355" s="21"/>
      <c r="W355" s="343"/>
    </row>
    <row r="356" spans="3:23" ht="15.75" customHeight="1">
      <c r="C356" s="344"/>
      <c r="E356" s="21"/>
      <c r="F356" s="21"/>
      <c r="K356" s="21"/>
      <c r="W356" s="343"/>
    </row>
    <row r="357" spans="3:23" ht="15.75" customHeight="1">
      <c r="C357" s="344"/>
      <c r="E357" s="21"/>
      <c r="F357" s="21"/>
      <c r="K357" s="21"/>
      <c r="W357" s="343"/>
    </row>
    <row r="358" spans="3:23" ht="15.75" customHeight="1">
      <c r="C358" s="344"/>
      <c r="E358" s="21"/>
      <c r="F358" s="21"/>
      <c r="K358" s="21"/>
      <c r="W358" s="343"/>
    </row>
    <row r="359" spans="3:23" ht="15.75" customHeight="1">
      <c r="C359" s="344"/>
      <c r="E359" s="21"/>
      <c r="F359" s="21"/>
      <c r="K359" s="21"/>
      <c r="W359" s="343"/>
    </row>
    <row r="360" spans="3:23" ht="15.75" customHeight="1">
      <c r="C360" s="344"/>
      <c r="E360" s="21"/>
      <c r="F360" s="21"/>
      <c r="K360" s="21"/>
      <c r="W360" s="343"/>
    </row>
    <row r="361" spans="3:23" ht="15.75" customHeight="1">
      <c r="C361" s="344"/>
      <c r="E361" s="21"/>
      <c r="F361" s="21"/>
      <c r="K361" s="21"/>
      <c r="W361" s="343"/>
    </row>
    <row r="362" spans="3:23" ht="15.75" customHeight="1">
      <c r="C362" s="344"/>
      <c r="E362" s="21"/>
      <c r="F362" s="21"/>
      <c r="K362" s="21"/>
      <c r="W362" s="343"/>
    </row>
    <row r="363" spans="3:23" ht="15.75" customHeight="1">
      <c r="C363" s="344"/>
      <c r="E363" s="21"/>
      <c r="F363" s="21"/>
      <c r="K363" s="21"/>
      <c r="W363" s="343"/>
    </row>
    <row r="364" spans="3:23" ht="15.75" customHeight="1">
      <c r="C364" s="344"/>
      <c r="E364" s="21"/>
      <c r="F364" s="21"/>
      <c r="K364" s="21"/>
      <c r="W364" s="343"/>
    </row>
    <row r="365" spans="3:23" ht="15.75" customHeight="1">
      <c r="C365" s="344"/>
      <c r="E365" s="21"/>
      <c r="F365" s="21"/>
      <c r="K365" s="21"/>
      <c r="W365" s="343"/>
    </row>
    <row r="366" spans="3:23" ht="15.75" customHeight="1">
      <c r="C366" s="344"/>
      <c r="E366" s="21"/>
      <c r="F366" s="21"/>
      <c r="K366" s="21"/>
      <c r="W366" s="343"/>
    </row>
    <row r="367" spans="3:23" ht="15.75" customHeight="1">
      <c r="C367" s="344"/>
      <c r="E367" s="21"/>
      <c r="F367" s="21"/>
      <c r="K367" s="21"/>
      <c r="W367" s="343"/>
    </row>
    <row r="368" spans="3:23" ht="15.75" customHeight="1">
      <c r="C368" s="344"/>
      <c r="E368" s="21"/>
      <c r="F368" s="21"/>
      <c r="K368" s="21"/>
      <c r="W368" s="343"/>
    </row>
    <row r="369" spans="3:23" ht="15.75" customHeight="1">
      <c r="C369" s="344"/>
      <c r="E369" s="21"/>
      <c r="F369" s="21"/>
      <c r="K369" s="21"/>
      <c r="W369" s="343"/>
    </row>
    <row r="370" spans="3:23" ht="15.75" customHeight="1">
      <c r="C370" s="344"/>
      <c r="E370" s="21"/>
      <c r="F370" s="21"/>
      <c r="K370" s="21"/>
      <c r="W370" s="343"/>
    </row>
    <row r="371" spans="3:23" ht="15.75" customHeight="1">
      <c r="C371" s="344"/>
      <c r="E371" s="21"/>
      <c r="F371" s="21"/>
      <c r="K371" s="21"/>
      <c r="W371" s="343"/>
    </row>
    <row r="372" spans="3:23" ht="15.75" customHeight="1">
      <c r="C372" s="344"/>
      <c r="E372" s="21"/>
      <c r="F372" s="21"/>
      <c r="K372" s="21"/>
      <c r="W372" s="343"/>
    </row>
    <row r="373" spans="3:23" ht="15.75" customHeight="1">
      <c r="C373" s="344"/>
      <c r="E373" s="21"/>
      <c r="F373" s="21"/>
      <c r="K373" s="21"/>
      <c r="W373" s="343"/>
    </row>
    <row r="374" spans="3:23" ht="15.75" customHeight="1">
      <c r="C374" s="344"/>
      <c r="E374" s="21"/>
      <c r="F374" s="21"/>
      <c r="K374" s="21"/>
      <c r="W374" s="343"/>
    </row>
    <row r="375" spans="3:23" ht="15.75" customHeight="1">
      <c r="C375" s="344"/>
      <c r="E375" s="21"/>
      <c r="F375" s="21"/>
      <c r="K375" s="21"/>
      <c r="W375" s="343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70" priority="5" operator="greaterThanOrEqual">
      <formula>"100%"</formula>
    </cfRule>
  </conditionalFormatting>
  <conditionalFormatting sqref="V137:X139">
    <cfRule type="cellIs" dxfId="69" priority="6" operator="between">
      <formula>"0%"</formula>
      <formula>"25%"</formula>
    </cfRule>
  </conditionalFormatting>
  <conditionalFormatting sqref="V137:X139">
    <cfRule type="cellIs" dxfId="68" priority="7" operator="between">
      <formula>"25.01%"</formula>
      <formula>"50%"</formula>
    </cfRule>
  </conditionalFormatting>
  <conditionalFormatting sqref="V137:X139">
    <cfRule type="cellIs" dxfId="67" priority="8" operator="between">
      <formula>"50.01%"</formula>
      <formula>"75%"</formula>
    </cfRule>
  </conditionalFormatting>
  <conditionalFormatting sqref="V137:X139">
    <cfRule type="cellIs" dxfId="66" priority="9" operator="between">
      <formula>"75.01%"</formula>
      <formula>"99.99%"</formula>
    </cfRule>
  </conditionalFormatting>
  <conditionalFormatting sqref="V137:X139">
    <cfRule type="cellIs" dxfId="65" priority="10" operator="greaterThanOrEqual">
      <formula>"100%"</formula>
    </cfRule>
  </conditionalFormatting>
  <conditionalFormatting sqref="G90:H91 V90:X91">
    <cfRule type="cellIs" dxfId="64" priority="11" operator="between">
      <formula>"0%"</formula>
      <formula>"25%"</formula>
    </cfRule>
  </conditionalFormatting>
  <conditionalFormatting sqref="G90:H91 V90:X91">
    <cfRule type="cellIs" dxfId="63" priority="12" operator="between">
      <formula>"25.01%"</formula>
      <formula>"50%"</formula>
    </cfRule>
  </conditionalFormatting>
  <conditionalFormatting sqref="G90:H91 V90:X91">
    <cfRule type="cellIs" dxfId="62" priority="13" operator="between">
      <formula>"50.01%"</formula>
      <formula>"75%"</formula>
    </cfRule>
  </conditionalFormatting>
  <conditionalFormatting sqref="G90:H91 V90:X91">
    <cfRule type="cellIs" dxfId="61" priority="14" operator="between">
      <formula>"75.01%"</formula>
      <formula>"99.99%"</formula>
    </cfRule>
  </conditionalFormatting>
  <conditionalFormatting sqref="G90:H91 V90:X91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69:H69 V69:X69">
    <cfRule type="cellIs" dxfId="54" priority="21" operator="between">
      <formula>"0%"</formula>
      <formula>"25%"</formula>
    </cfRule>
  </conditionalFormatting>
  <conditionalFormatting sqref="G69:H69 V69:X69">
    <cfRule type="cellIs" dxfId="53" priority="22" operator="between">
      <formula>"25.01%"</formula>
      <formula>"50%"</formula>
    </cfRule>
  </conditionalFormatting>
  <conditionalFormatting sqref="G69:H69 V69:X69">
    <cfRule type="cellIs" dxfId="52" priority="23" operator="between">
      <formula>"50.01%"</formula>
      <formula>"75%"</formula>
    </cfRule>
  </conditionalFormatting>
  <conditionalFormatting sqref="G69:H69 V69:X69">
    <cfRule type="cellIs" dxfId="51" priority="24" operator="between">
      <formula>"75.01%"</formula>
      <formula>"99.99%"</formula>
    </cfRule>
  </conditionalFormatting>
  <conditionalFormatting sqref="G69:H69 V69:X69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47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1"/>
      <c r="B1" s="62"/>
      <c r="C1" s="515" t="s">
        <v>167</v>
      </c>
      <c r="D1" s="509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20" t="s">
        <v>171</v>
      </c>
      <c r="Q1" s="508"/>
      <c r="R1" s="509"/>
      <c r="S1" s="518" t="s">
        <v>172</v>
      </c>
      <c r="T1" s="508"/>
      <c r="U1" s="509"/>
      <c r="V1" s="519" t="s">
        <v>173</v>
      </c>
      <c r="W1" s="508"/>
      <c r="X1" s="509"/>
      <c r="Y1" s="507" t="s">
        <v>174</v>
      </c>
      <c r="Z1" s="508"/>
      <c r="AA1" s="509"/>
      <c r="AB1" s="507" t="s">
        <v>175</v>
      </c>
      <c r="AC1" s="508"/>
      <c r="AD1" s="509"/>
      <c r="AE1" s="507" t="s">
        <v>176</v>
      </c>
      <c r="AF1" s="508"/>
      <c r="AG1" s="509"/>
      <c r="AH1" s="507" t="s">
        <v>177</v>
      </c>
      <c r="AI1" s="508"/>
      <c r="AJ1" s="509"/>
      <c r="AK1" s="507" t="s">
        <v>178</v>
      </c>
      <c r="AL1" s="508"/>
      <c r="AM1" s="509"/>
      <c r="AN1" s="507" t="s">
        <v>179</v>
      </c>
      <c r="AO1" s="508"/>
      <c r="AP1" s="509"/>
      <c r="AQ1" s="507" t="s">
        <v>180</v>
      </c>
      <c r="AR1" s="508"/>
      <c r="AS1" s="509"/>
      <c r="AT1" s="507" t="s">
        <v>181</v>
      </c>
      <c r="AU1" s="508"/>
      <c r="AV1" s="509"/>
      <c r="AW1" s="507" t="s">
        <v>182</v>
      </c>
      <c r="AX1" s="508"/>
      <c r="AY1" s="509"/>
      <c r="AZ1" s="507" t="s">
        <v>183</v>
      </c>
      <c r="BA1" s="508"/>
      <c r="BB1" s="509"/>
      <c r="BC1" s="507" t="s">
        <v>184</v>
      </c>
      <c r="BD1" s="508"/>
      <c r="BE1" s="509"/>
      <c r="BF1" s="507" t="s">
        <v>185</v>
      </c>
      <c r="BG1" s="508"/>
      <c r="BH1" s="509"/>
      <c r="BI1" s="507" t="s">
        <v>186</v>
      </c>
      <c r="BJ1" s="508"/>
      <c r="BK1" s="509"/>
      <c r="BL1" s="63"/>
      <c r="BM1" s="63"/>
      <c r="BN1" s="63"/>
      <c r="BO1" s="63"/>
      <c r="BP1" s="63"/>
    </row>
    <row r="2" spans="1:68" ht="45.75" customHeight="1">
      <c r="A2" s="64"/>
      <c r="B2" s="65"/>
      <c r="C2" s="64" t="s">
        <v>52</v>
      </c>
      <c r="D2" s="66" t="s">
        <v>187</v>
      </c>
      <c r="E2" s="67" t="s">
        <v>188</v>
      </c>
      <c r="F2" s="68" t="s">
        <v>63</v>
      </c>
      <c r="G2" s="67" t="s">
        <v>189</v>
      </c>
      <c r="H2" s="67" t="s">
        <v>190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71" t="s">
        <v>194</v>
      </c>
      <c r="W2" s="72" t="s">
        <v>147</v>
      </c>
      <c r="X2" s="71" t="s">
        <v>195</v>
      </c>
      <c r="Y2" s="73" t="s">
        <v>62</v>
      </c>
      <c r="Z2" s="73" t="s">
        <v>147</v>
      </c>
      <c r="AA2" s="73" t="s">
        <v>63</v>
      </c>
      <c r="AB2" s="73" t="s">
        <v>62</v>
      </c>
      <c r="AC2" s="73" t="s">
        <v>147</v>
      </c>
      <c r="AD2" s="73" t="s">
        <v>63</v>
      </c>
      <c r="AE2" s="73" t="s">
        <v>62</v>
      </c>
      <c r="AF2" s="73" t="s">
        <v>147</v>
      </c>
      <c r="AG2" s="73" t="s">
        <v>63</v>
      </c>
      <c r="AH2" s="73" t="s">
        <v>62</v>
      </c>
      <c r="AI2" s="73" t="s">
        <v>147</v>
      </c>
      <c r="AJ2" s="73" t="s">
        <v>63</v>
      </c>
      <c r="AK2" s="73" t="s">
        <v>62</v>
      </c>
      <c r="AL2" s="73" t="s">
        <v>147</v>
      </c>
      <c r="AM2" s="73" t="s">
        <v>63</v>
      </c>
      <c r="AN2" s="73" t="s">
        <v>62</v>
      </c>
      <c r="AO2" s="73" t="s">
        <v>147</v>
      </c>
      <c r="AP2" s="73" t="s">
        <v>63</v>
      </c>
      <c r="AQ2" s="73" t="s">
        <v>62</v>
      </c>
      <c r="AR2" s="73" t="s">
        <v>147</v>
      </c>
      <c r="AS2" s="73" t="s">
        <v>63</v>
      </c>
      <c r="AT2" s="73" t="s">
        <v>62</v>
      </c>
      <c r="AU2" s="73" t="s">
        <v>147</v>
      </c>
      <c r="AV2" s="73" t="s">
        <v>63</v>
      </c>
      <c r="AW2" s="73" t="s">
        <v>62</v>
      </c>
      <c r="AX2" s="73" t="s">
        <v>147</v>
      </c>
      <c r="AY2" s="73" t="s">
        <v>63</v>
      </c>
      <c r="AZ2" s="73" t="s">
        <v>62</v>
      </c>
      <c r="BA2" s="73" t="s">
        <v>147</v>
      </c>
      <c r="BB2" s="73" t="s">
        <v>63</v>
      </c>
      <c r="BC2" s="73" t="s">
        <v>62</v>
      </c>
      <c r="BD2" s="73" t="s">
        <v>147</v>
      </c>
      <c r="BE2" s="73" t="s">
        <v>63</v>
      </c>
      <c r="BF2" s="73" t="s">
        <v>62</v>
      </c>
      <c r="BG2" s="73" t="s">
        <v>147</v>
      </c>
      <c r="BH2" s="73" t="s">
        <v>63</v>
      </c>
      <c r="BI2" s="73" t="s">
        <v>62</v>
      </c>
      <c r="BJ2" s="73" t="s">
        <v>147</v>
      </c>
      <c r="BK2" s="73" t="s">
        <v>63</v>
      </c>
      <c r="BL2" s="63"/>
      <c r="BM2" s="63"/>
      <c r="BN2" s="63"/>
      <c r="BO2" s="63"/>
      <c r="BP2" s="63"/>
    </row>
    <row r="3" spans="1:68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E4+E12+E67+E96+E159</f>
        <v>2379653.64</v>
      </c>
      <c r="F3" s="77">
        <f t="shared" si="0"/>
        <v>4614392.4400000004</v>
      </c>
      <c r="G3" s="78">
        <f t="shared" ref="G3:G4" si="1">I3/E3</f>
        <v>0.80104636992465861</v>
      </c>
      <c r="H3" s="78">
        <f t="shared" ref="H3:H4" si="2">M3/E3</f>
        <v>3.1714350664914411E-2</v>
      </c>
      <c r="I3" s="79">
        <f t="shared" ref="I3:O3" si="3">I4+I12+I67+I96+I159</f>
        <v>1906212.9100000004</v>
      </c>
      <c r="J3" s="79">
        <f t="shared" si="3"/>
        <v>2466010.4700000002</v>
      </c>
      <c r="K3" s="79">
        <f t="shared" si="3"/>
        <v>16426.96</v>
      </c>
      <c r="L3" s="79">
        <f t="shared" si="3"/>
        <v>0</v>
      </c>
      <c r="M3" s="80">
        <f t="shared" si="3"/>
        <v>75469.17</v>
      </c>
      <c r="N3" s="80" t="e">
        <f t="shared" si="3"/>
        <v>#REF!</v>
      </c>
      <c r="O3" s="80">
        <f t="shared" si="3"/>
        <v>0</v>
      </c>
      <c r="P3" s="81">
        <f t="shared" ref="P3:R3" si="4">IF(BI3=0,SUM(Y3+AB3+AE3+AH3+AK3+AN3+AQ3+AT3+AW3+AZ3+BC3+BF3),BI3)</f>
        <v>79863.11</v>
      </c>
      <c r="Q3" s="81">
        <f t="shared" si="4"/>
        <v>1460272.9800000002</v>
      </c>
      <c r="R3" s="68">
        <f t="shared" si="4"/>
        <v>0</v>
      </c>
      <c r="S3" s="70">
        <f t="shared" ref="S3:U3" si="5">S4+S12+S67+S96+S159</f>
        <v>1830180.7400000002</v>
      </c>
      <c r="T3" s="70" t="e">
        <f t="shared" si="5"/>
        <v>#REF!</v>
      </c>
      <c r="U3" s="70">
        <f t="shared" si="5"/>
        <v>0</v>
      </c>
      <c r="V3" s="72">
        <f t="shared" ref="V3:W3" si="6">M3/I3</f>
        <v>3.9591154589337027E-2</v>
      </c>
      <c r="W3" s="72" t="e">
        <f t="shared" si="6"/>
        <v>#REF!</v>
      </c>
      <c r="X3" s="72" t="e">
        <f t="shared" ref="X3:X4" si="7">O3/L3</f>
        <v>#DIV/0!</v>
      </c>
      <c r="Y3" s="82">
        <f t="shared" ref="Y3:BK3" si="8">Y4+Y12+Y67+Y96+Y159</f>
        <v>0</v>
      </c>
      <c r="Z3" s="82">
        <f t="shared" si="8"/>
        <v>219966.24</v>
      </c>
      <c r="AA3" s="82">
        <f t="shared" si="8"/>
        <v>0</v>
      </c>
      <c r="AB3" s="82">
        <f t="shared" si="8"/>
        <v>0</v>
      </c>
      <c r="AC3" s="82">
        <f t="shared" si="8"/>
        <v>232440.47</v>
      </c>
      <c r="AD3" s="82">
        <f t="shared" si="8"/>
        <v>0</v>
      </c>
      <c r="AE3" s="82">
        <f t="shared" si="8"/>
        <v>2029.32</v>
      </c>
      <c r="AF3" s="82">
        <f t="shared" si="8"/>
        <v>268852.19999999995</v>
      </c>
      <c r="AG3" s="82">
        <f t="shared" si="8"/>
        <v>0</v>
      </c>
      <c r="AH3" s="82">
        <f t="shared" si="8"/>
        <v>18883.349999999999</v>
      </c>
      <c r="AI3" s="82">
        <f t="shared" si="8"/>
        <v>265014.58</v>
      </c>
      <c r="AJ3" s="82">
        <f t="shared" si="8"/>
        <v>0</v>
      </c>
      <c r="AK3" s="82">
        <f t="shared" si="8"/>
        <v>52862.33</v>
      </c>
      <c r="AL3" s="82">
        <f t="shared" si="8"/>
        <v>417193.15</v>
      </c>
      <c r="AM3" s="82">
        <f t="shared" si="8"/>
        <v>0</v>
      </c>
      <c r="AN3" s="82">
        <f t="shared" si="8"/>
        <v>6088.1100000000006</v>
      </c>
      <c r="AO3" s="82">
        <f t="shared" si="8"/>
        <v>56806.34</v>
      </c>
      <c r="AP3" s="82">
        <f t="shared" si="8"/>
        <v>0</v>
      </c>
      <c r="AQ3" s="82">
        <f t="shared" si="8"/>
        <v>0</v>
      </c>
      <c r="AR3" s="82">
        <f t="shared" si="8"/>
        <v>0</v>
      </c>
      <c r="AS3" s="82">
        <f t="shared" si="8"/>
        <v>0</v>
      </c>
      <c r="AT3" s="82">
        <f t="shared" si="8"/>
        <v>0</v>
      </c>
      <c r="AU3" s="82">
        <f t="shared" si="8"/>
        <v>0</v>
      </c>
      <c r="AV3" s="82">
        <f t="shared" si="8"/>
        <v>0</v>
      </c>
      <c r="AW3" s="82">
        <f t="shared" si="8"/>
        <v>0</v>
      </c>
      <c r="AX3" s="82">
        <f t="shared" si="8"/>
        <v>0</v>
      </c>
      <c r="AY3" s="82">
        <f t="shared" si="8"/>
        <v>0</v>
      </c>
      <c r="AZ3" s="82">
        <f t="shared" si="8"/>
        <v>0</v>
      </c>
      <c r="BA3" s="82">
        <f t="shared" si="8"/>
        <v>0</v>
      </c>
      <c r="BB3" s="82">
        <f t="shared" si="8"/>
        <v>0</v>
      </c>
      <c r="BC3" s="82">
        <f t="shared" si="8"/>
        <v>0</v>
      </c>
      <c r="BD3" s="82">
        <f t="shared" si="8"/>
        <v>0</v>
      </c>
      <c r="BE3" s="82">
        <f t="shared" si="8"/>
        <v>0</v>
      </c>
      <c r="BF3" s="82">
        <f t="shared" si="8"/>
        <v>0</v>
      </c>
      <c r="BG3" s="82">
        <f t="shared" si="8"/>
        <v>0</v>
      </c>
      <c r="BH3" s="82">
        <f t="shared" si="8"/>
        <v>0</v>
      </c>
      <c r="BI3" s="82">
        <f t="shared" si="8"/>
        <v>0</v>
      </c>
      <c r="BJ3" s="82">
        <f t="shared" si="8"/>
        <v>0</v>
      </c>
      <c r="BK3" s="82">
        <f t="shared" si="8"/>
        <v>0</v>
      </c>
      <c r="BL3" s="83"/>
      <c r="BM3" s="84"/>
      <c r="BN3" s="84"/>
      <c r="BO3" s="84"/>
      <c r="BP3" s="84"/>
    </row>
    <row r="4" spans="1:68" ht="21">
      <c r="A4" s="85"/>
      <c r="B4" s="85"/>
      <c r="C4" s="85" t="s">
        <v>199</v>
      </c>
      <c r="D4" s="85"/>
      <c r="E4" s="86">
        <f>SUM(E5:E11)</f>
        <v>48607.67</v>
      </c>
      <c r="F4" s="86">
        <f>SUM(F6:F11)</f>
        <v>123386.01999999999</v>
      </c>
      <c r="G4" s="87">
        <f t="shared" si="1"/>
        <v>4.8305133737124202E-2</v>
      </c>
      <c r="H4" s="87">
        <f t="shared" si="2"/>
        <v>6.2541570085544113E-3</v>
      </c>
      <c r="I4" s="86">
        <f>SUM(I5:I11)</f>
        <v>2348</v>
      </c>
      <c r="J4" s="86">
        <f>SUM(J6:J11)</f>
        <v>17783.25</v>
      </c>
      <c r="K4" s="86"/>
      <c r="L4" s="86">
        <f>SUM(L14)</f>
        <v>0</v>
      </c>
      <c r="M4" s="86">
        <f t="shared" ref="M4:N4" si="9">SUM(M5:M11)</f>
        <v>304</v>
      </c>
      <c r="N4" s="86">
        <f t="shared" si="9"/>
        <v>1950</v>
      </c>
      <c r="O4" s="86">
        <f>SUM(O14)</f>
        <v>0</v>
      </c>
      <c r="P4" s="86">
        <f t="shared" ref="P4:R4" si="10">IF(BI4=0,SUM(Y4+AB4+AE4+AH4+AK4+AN4+AQ4+AT4+AW4+AZ4+BC4+BF4),BI4)</f>
        <v>304</v>
      </c>
      <c r="Q4" s="86">
        <f t="shared" si="10"/>
        <v>1950</v>
      </c>
      <c r="R4" s="86">
        <f t="shared" si="10"/>
        <v>0</v>
      </c>
      <c r="S4" s="86">
        <f t="shared" ref="S4:U4" si="11">SUM(S5:S11)</f>
        <v>2044</v>
      </c>
      <c r="T4" s="86">
        <f t="shared" si="11"/>
        <v>15833.25</v>
      </c>
      <c r="U4" s="86">
        <f t="shared" si="11"/>
        <v>0</v>
      </c>
      <c r="V4" s="86">
        <f t="shared" ref="V4:W4" si="12">M4/I4</f>
        <v>0.12947189097103917</v>
      </c>
      <c r="W4" s="87">
        <f t="shared" si="12"/>
        <v>0.10965374720593818</v>
      </c>
      <c r="X4" s="87" t="e">
        <f t="shared" si="7"/>
        <v>#DIV/0!</v>
      </c>
      <c r="Y4" s="86">
        <f t="shared" ref="Y4:AD4" si="13">SUM(Y14)</f>
        <v>0</v>
      </c>
      <c r="Z4" s="86">
        <f t="shared" si="13"/>
        <v>0</v>
      </c>
      <c r="AA4" s="86">
        <f t="shared" si="13"/>
        <v>0</v>
      </c>
      <c r="AB4" s="86">
        <f t="shared" si="13"/>
        <v>0</v>
      </c>
      <c r="AC4" s="86">
        <f t="shared" si="13"/>
        <v>0</v>
      </c>
      <c r="AD4" s="86">
        <f t="shared" si="13"/>
        <v>0</v>
      </c>
      <c r="AE4" s="86">
        <f>SUM(AE5:AE11)</f>
        <v>304</v>
      </c>
      <c r="AF4" s="86">
        <f t="shared" ref="AF4:AH4" si="14">SUM(AF14)</f>
        <v>0</v>
      </c>
      <c r="AG4" s="86">
        <f t="shared" si="14"/>
        <v>0</v>
      </c>
      <c r="AH4" s="86">
        <f t="shared" si="14"/>
        <v>0</v>
      </c>
      <c r="AI4" s="86">
        <f>SUM(AI5:AI11)</f>
        <v>1950</v>
      </c>
      <c r="AJ4" s="86">
        <f t="shared" ref="AJ4:BK4" si="15">SUM(AJ14)</f>
        <v>0</v>
      </c>
      <c r="AK4" s="86">
        <f t="shared" si="15"/>
        <v>0</v>
      </c>
      <c r="AL4" s="86">
        <f t="shared" si="15"/>
        <v>0</v>
      </c>
      <c r="AM4" s="86">
        <f t="shared" si="15"/>
        <v>0</v>
      </c>
      <c r="AN4" s="86">
        <f t="shared" si="15"/>
        <v>0</v>
      </c>
      <c r="AO4" s="86">
        <f t="shared" si="15"/>
        <v>0</v>
      </c>
      <c r="AP4" s="86">
        <f t="shared" si="15"/>
        <v>0</v>
      </c>
      <c r="AQ4" s="86">
        <f t="shared" si="15"/>
        <v>0</v>
      </c>
      <c r="AR4" s="86">
        <f t="shared" si="15"/>
        <v>0</v>
      </c>
      <c r="AS4" s="86">
        <f t="shared" si="15"/>
        <v>0</v>
      </c>
      <c r="AT4" s="86">
        <f t="shared" si="15"/>
        <v>0</v>
      </c>
      <c r="AU4" s="86">
        <f t="shared" si="15"/>
        <v>0</v>
      </c>
      <c r="AV4" s="86">
        <f t="shared" si="15"/>
        <v>0</v>
      </c>
      <c r="AW4" s="86">
        <f t="shared" si="15"/>
        <v>0</v>
      </c>
      <c r="AX4" s="86">
        <f t="shared" si="15"/>
        <v>0</v>
      </c>
      <c r="AY4" s="86">
        <f t="shared" si="15"/>
        <v>0</v>
      </c>
      <c r="AZ4" s="86">
        <f t="shared" si="15"/>
        <v>0</v>
      </c>
      <c r="BA4" s="86">
        <f t="shared" si="15"/>
        <v>0</v>
      </c>
      <c r="BB4" s="86">
        <f t="shared" si="15"/>
        <v>0</v>
      </c>
      <c r="BC4" s="86">
        <f t="shared" si="15"/>
        <v>0</v>
      </c>
      <c r="BD4" s="86">
        <f t="shared" si="15"/>
        <v>0</v>
      </c>
      <c r="BE4" s="86">
        <f t="shared" si="15"/>
        <v>0</v>
      </c>
      <c r="BF4" s="86">
        <f t="shared" si="15"/>
        <v>0</v>
      </c>
      <c r="BG4" s="86">
        <f t="shared" si="15"/>
        <v>0</v>
      </c>
      <c r="BH4" s="86">
        <f t="shared" si="15"/>
        <v>0</v>
      </c>
      <c r="BI4" s="86">
        <f t="shared" si="15"/>
        <v>0</v>
      </c>
      <c r="BJ4" s="86">
        <f t="shared" si="15"/>
        <v>0</v>
      </c>
      <c r="BK4" s="86">
        <f t="shared" si="15"/>
        <v>0</v>
      </c>
      <c r="BL4" s="83"/>
      <c r="BM4" s="84"/>
      <c r="BN4" s="84"/>
      <c r="BO4" s="84"/>
      <c r="BP4" s="84"/>
    </row>
    <row r="5" spans="1:68" ht="15.75" customHeight="1">
      <c r="A5" s="88" t="s">
        <v>472</v>
      </c>
      <c r="B5" s="88"/>
      <c r="C5" s="89" t="s">
        <v>200</v>
      </c>
      <c r="D5" s="90" t="s">
        <v>201</v>
      </c>
      <c r="E5" s="91">
        <v>1500</v>
      </c>
      <c r="F5" s="92"/>
      <c r="G5" s="93"/>
      <c r="H5" s="93"/>
      <c r="I5" s="94">
        <v>1500</v>
      </c>
      <c r="J5" s="95"/>
      <c r="K5" s="95"/>
      <c r="L5" s="94"/>
      <c r="M5" s="96">
        <f t="shared" ref="M5:O5" si="16">Y5+AB5+AE5+AH5+AK5+AN5+AQ5+AT5+AW5+AZ5+BC5+BF5</f>
        <v>0</v>
      </c>
      <c r="N5" s="96">
        <f t="shared" si="16"/>
        <v>0</v>
      </c>
      <c r="O5" s="96">
        <f t="shared" si="16"/>
        <v>0</v>
      </c>
      <c r="P5" s="81">
        <f t="shared" ref="P5:R5" si="17">IF(BI5=0,SUM(Y5+AB5+AE5+AH5+AK5+AN5+AQ5+AT5+AW5+AZ5+BC5+BF5),BI5)</f>
        <v>0</v>
      </c>
      <c r="Q5" s="81">
        <f t="shared" si="17"/>
        <v>0</v>
      </c>
      <c r="R5" s="81">
        <f t="shared" si="17"/>
        <v>0</v>
      </c>
      <c r="S5" s="96">
        <f t="shared" ref="S5:S11" si="18">I5-M5</f>
        <v>1500</v>
      </c>
      <c r="T5" s="96"/>
      <c r="U5" s="96"/>
      <c r="V5" s="96"/>
      <c r="W5" s="97"/>
      <c r="X5" s="97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8"/>
      <c r="BM5" s="99"/>
      <c r="BN5" s="99"/>
      <c r="BO5" s="99"/>
      <c r="BP5" s="99"/>
    </row>
    <row r="6" spans="1:68" ht="15.75" customHeight="1">
      <c r="A6" s="88"/>
      <c r="B6" s="88"/>
      <c r="C6" s="100" t="s">
        <v>202</v>
      </c>
      <c r="D6" s="90" t="s">
        <v>203</v>
      </c>
      <c r="E6" s="91">
        <v>4202</v>
      </c>
      <c r="F6" s="92">
        <v>10345.6</v>
      </c>
      <c r="G6" s="93">
        <f t="shared" ref="G6:G56" si="19">I6/E6</f>
        <v>0</v>
      </c>
      <c r="H6" s="93">
        <f t="shared" ref="H6:H23" si="20">M6/E6</f>
        <v>0</v>
      </c>
      <c r="I6" s="94"/>
      <c r="J6" s="95"/>
      <c r="K6" s="95"/>
      <c r="L6" s="94"/>
      <c r="M6" s="96">
        <f t="shared" ref="M6:O6" si="21">Y6+AB6+AE6+AH6+AK6+AN6+AQ6+AT6+AW6+AZ6+BC6+BF6</f>
        <v>0</v>
      </c>
      <c r="N6" s="96">
        <f t="shared" si="21"/>
        <v>0</v>
      </c>
      <c r="O6" s="96">
        <f t="shared" si="21"/>
        <v>0</v>
      </c>
      <c r="P6" s="81">
        <f t="shared" ref="P6:R6" si="22">IF(BI6=0,SUM(Y6+AB6+AE6+AH6+AK6+AN6+AQ6+AT6+AW6+AZ6+BC6+BF6),BI6)</f>
        <v>0</v>
      </c>
      <c r="Q6" s="81">
        <f t="shared" si="22"/>
        <v>0</v>
      </c>
      <c r="R6" s="81">
        <f t="shared" si="22"/>
        <v>0</v>
      </c>
      <c r="S6" s="96">
        <f t="shared" si="18"/>
        <v>0</v>
      </c>
      <c r="T6" s="96">
        <f t="shared" ref="T6:T11" si="23">J6-N6</f>
        <v>0</v>
      </c>
      <c r="U6" s="96">
        <f t="shared" ref="U6:U11" si="24">L6-O6</f>
        <v>0</v>
      </c>
      <c r="V6" s="96" t="e">
        <f t="shared" ref="V6:W6" si="25">M6/I6</f>
        <v>#DIV/0!</v>
      </c>
      <c r="W6" s="97" t="e">
        <f t="shared" si="25"/>
        <v>#DIV/0!</v>
      </c>
      <c r="X6" s="97" t="e">
        <f t="shared" ref="X6:X89" si="26">O6/L6</f>
        <v>#DIV/0!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9"/>
      <c r="BO6" s="99"/>
      <c r="BP6" s="99"/>
    </row>
    <row r="7" spans="1:68" ht="15.75" customHeight="1">
      <c r="A7" s="88"/>
      <c r="B7" s="88"/>
      <c r="C7" s="100" t="s">
        <v>204</v>
      </c>
      <c r="D7" s="90" t="s">
        <v>205</v>
      </c>
      <c r="E7" s="91">
        <v>1680.8</v>
      </c>
      <c r="F7" s="92">
        <v>2955.35</v>
      </c>
      <c r="G7" s="93">
        <f t="shared" si="19"/>
        <v>0</v>
      </c>
      <c r="H7" s="93">
        <f t="shared" si="20"/>
        <v>0</v>
      </c>
      <c r="I7" s="94"/>
      <c r="J7" s="95"/>
      <c r="K7" s="95"/>
      <c r="L7" s="94"/>
      <c r="M7" s="96">
        <f t="shared" ref="M7:O7" si="27">Y7+AB7+AE7+AH7+AK7+AN7+AQ7+AT7+AW7+AZ7+BC7+BF7</f>
        <v>0</v>
      </c>
      <c r="N7" s="96">
        <f t="shared" si="27"/>
        <v>0</v>
      </c>
      <c r="O7" s="96">
        <f t="shared" si="27"/>
        <v>0</v>
      </c>
      <c r="P7" s="81">
        <f t="shared" ref="P7:R7" si="28">IF(BI7=0,SUM(Y7+AB7+AE7+AH7+AK7+AN7+AQ7+AT7+AW7+AZ7+BC7+BF7),BI7)</f>
        <v>0</v>
      </c>
      <c r="Q7" s="81">
        <f t="shared" si="28"/>
        <v>0</v>
      </c>
      <c r="R7" s="81">
        <f t="shared" si="28"/>
        <v>0</v>
      </c>
      <c r="S7" s="96">
        <f t="shared" si="18"/>
        <v>0</v>
      </c>
      <c r="T7" s="96">
        <f t="shared" si="23"/>
        <v>0</v>
      </c>
      <c r="U7" s="96">
        <f t="shared" si="24"/>
        <v>0</v>
      </c>
      <c r="V7" s="96" t="e">
        <f t="shared" ref="V7:W7" si="29">M7/I7</f>
        <v>#DIV/0!</v>
      </c>
      <c r="W7" s="97" t="e">
        <f t="shared" si="29"/>
        <v>#DIV/0!</v>
      </c>
      <c r="X7" s="97" t="e">
        <f t="shared" si="26"/>
        <v>#DIV/0!</v>
      </c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8"/>
      <c r="BM7" s="99"/>
      <c r="BN7" s="99"/>
      <c r="BO7" s="99"/>
      <c r="BP7" s="99"/>
    </row>
    <row r="8" spans="1:68" ht="15.75" customHeight="1">
      <c r="A8" s="88"/>
      <c r="B8" s="101" t="s">
        <v>206</v>
      </c>
      <c r="C8" s="100" t="s">
        <v>207</v>
      </c>
      <c r="D8" s="90" t="s">
        <v>622</v>
      </c>
      <c r="E8" s="91">
        <v>15127.2</v>
      </c>
      <c r="F8" s="92">
        <v>58483.53</v>
      </c>
      <c r="G8" s="93">
        <f t="shared" si="19"/>
        <v>0</v>
      </c>
      <c r="H8" s="93">
        <f t="shared" si="20"/>
        <v>0</v>
      </c>
      <c r="I8" s="94"/>
      <c r="J8" s="95">
        <v>15833.25</v>
      </c>
      <c r="K8" s="95"/>
      <c r="L8" s="94"/>
      <c r="M8" s="96">
        <f t="shared" ref="M8:O8" si="30">Y8+AB8+AE8+AH8+AK8+AN8+AQ8+AT8+AW8+AZ8+BC8+BF8</f>
        <v>0</v>
      </c>
      <c r="N8" s="96">
        <f t="shared" si="30"/>
        <v>0</v>
      </c>
      <c r="O8" s="96">
        <f t="shared" si="30"/>
        <v>0</v>
      </c>
      <c r="P8" s="81">
        <f t="shared" ref="P8:R8" si="31">IF(BI8=0,SUM(Y8+AB8+AE8+AH8+AK8+AN8+AQ8+AT8+AW8+AZ8+BC8+BF8),BI8)</f>
        <v>0</v>
      </c>
      <c r="Q8" s="81">
        <f t="shared" si="31"/>
        <v>0</v>
      </c>
      <c r="R8" s="81">
        <f t="shared" si="31"/>
        <v>0</v>
      </c>
      <c r="S8" s="96">
        <f t="shared" si="18"/>
        <v>0</v>
      </c>
      <c r="T8" s="96">
        <f t="shared" si="23"/>
        <v>15833.25</v>
      </c>
      <c r="U8" s="96">
        <f t="shared" si="24"/>
        <v>0</v>
      </c>
      <c r="V8" s="96" t="e">
        <f t="shared" ref="V8:W8" si="32">M8/I8</f>
        <v>#DIV/0!</v>
      </c>
      <c r="W8" s="97">
        <f t="shared" si="32"/>
        <v>0</v>
      </c>
      <c r="X8" s="97" t="e">
        <f t="shared" si="26"/>
        <v>#DIV/0!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8"/>
      <c r="BM8" s="99"/>
      <c r="BN8" s="99"/>
      <c r="BO8" s="99"/>
      <c r="BP8" s="99"/>
    </row>
    <row r="9" spans="1:68" ht="15.75" customHeight="1">
      <c r="A9" s="88"/>
      <c r="B9" s="88"/>
      <c r="C9" s="100" t="s">
        <v>209</v>
      </c>
      <c r="D9" s="90" t="s">
        <v>69</v>
      </c>
      <c r="E9" s="91">
        <v>8029.07</v>
      </c>
      <c r="F9" s="92"/>
      <c r="G9" s="93">
        <f t="shared" si="19"/>
        <v>0</v>
      </c>
      <c r="H9" s="93">
        <f t="shared" si="20"/>
        <v>0</v>
      </c>
      <c r="I9" s="94"/>
      <c r="J9" s="352">
        <v>1950</v>
      </c>
      <c r="K9" s="95"/>
      <c r="L9" s="94"/>
      <c r="M9" s="96">
        <f t="shared" ref="M9:O9" si="33">Y9+AB9+AE9+AH9+AK9+AN9+AQ9+AT9+AW9+AZ9+BC9+BF9</f>
        <v>0</v>
      </c>
      <c r="N9" s="96">
        <f t="shared" si="33"/>
        <v>1950</v>
      </c>
      <c r="O9" s="96">
        <f t="shared" si="33"/>
        <v>0</v>
      </c>
      <c r="P9" s="81">
        <f t="shared" ref="P9:R9" si="34">IF(BI9=0,SUM(Y9+AB9+AE9+AH9+AK9+AN9+AQ9+AT9+AW9+AZ9+BC9+BF9),BI9)</f>
        <v>0</v>
      </c>
      <c r="Q9" s="81">
        <f t="shared" si="34"/>
        <v>1950</v>
      </c>
      <c r="R9" s="81">
        <f t="shared" si="34"/>
        <v>0</v>
      </c>
      <c r="S9" s="96">
        <f t="shared" si="18"/>
        <v>0</v>
      </c>
      <c r="T9" s="96">
        <f t="shared" si="23"/>
        <v>0</v>
      </c>
      <c r="U9" s="96">
        <f t="shared" si="24"/>
        <v>0</v>
      </c>
      <c r="V9" s="96" t="e">
        <f t="shared" ref="V9:W9" si="35">M9/I9</f>
        <v>#DIV/0!</v>
      </c>
      <c r="W9" s="97">
        <f t="shared" si="35"/>
        <v>1</v>
      </c>
      <c r="X9" s="97" t="e">
        <f t="shared" si="26"/>
        <v>#DIV/0!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361">
        <v>1950</v>
      </c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8"/>
      <c r="BM9" s="99"/>
      <c r="BN9" s="99"/>
      <c r="BO9" s="99"/>
      <c r="BP9" s="99"/>
    </row>
    <row r="10" spans="1:68" ht="15.75" customHeight="1">
      <c r="A10" s="358" t="s">
        <v>575</v>
      </c>
      <c r="B10" s="88"/>
      <c r="C10" s="103" t="s">
        <v>210</v>
      </c>
      <c r="D10" s="90" t="s">
        <v>70</v>
      </c>
      <c r="E10" s="91">
        <v>13866.6</v>
      </c>
      <c r="F10" s="92">
        <v>51601.54</v>
      </c>
      <c r="G10" s="93">
        <f t="shared" si="19"/>
        <v>6.1154140164135402E-2</v>
      </c>
      <c r="H10" s="93">
        <f t="shared" si="20"/>
        <v>2.1923182322991938E-2</v>
      </c>
      <c r="I10" s="94">
        <f>304+183+361</f>
        <v>848</v>
      </c>
      <c r="J10" s="95"/>
      <c r="K10" s="95"/>
      <c r="L10" s="94"/>
      <c r="M10" s="96">
        <f t="shared" ref="M10:O10" si="36">Y10+AB10+AE10+AH10+AK10+AN10+AQ10+AT10+AW10+AZ10+BC10+BF10</f>
        <v>304</v>
      </c>
      <c r="N10" s="96">
        <f t="shared" si="36"/>
        <v>0</v>
      </c>
      <c r="O10" s="96">
        <f t="shared" si="36"/>
        <v>0</v>
      </c>
      <c r="P10" s="81">
        <f t="shared" ref="P10:R10" si="37">IF(BI10=0,SUM(Y10+AB10+AE10+AH10+AK10+AN10+AQ10+AT10+AW10+AZ10+BC10+BF10),BI10)</f>
        <v>304</v>
      </c>
      <c r="Q10" s="81">
        <f t="shared" si="37"/>
        <v>0</v>
      </c>
      <c r="R10" s="81">
        <f t="shared" si="37"/>
        <v>0</v>
      </c>
      <c r="S10" s="96">
        <f t="shared" si="18"/>
        <v>544</v>
      </c>
      <c r="T10" s="96">
        <f t="shared" si="23"/>
        <v>0</v>
      </c>
      <c r="U10" s="96">
        <f t="shared" si="24"/>
        <v>0</v>
      </c>
      <c r="V10" s="96">
        <f t="shared" ref="V10:W10" si="38">M10/I10</f>
        <v>0.35849056603773582</v>
      </c>
      <c r="W10" s="97" t="e">
        <f t="shared" si="38"/>
        <v>#DIV/0!</v>
      </c>
      <c r="X10" s="97" t="e">
        <f t="shared" si="26"/>
        <v>#DIV/0!</v>
      </c>
      <c r="Y10" s="95"/>
      <c r="Z10" s="95"/>
      <c r="AA10" s="95"/>
      <c r="AB10" s="95"/>
      <c r="AC10" s="95"/>
      <c r="AD10" s="95"/>
      <c r="AE10" s="102">
        <v>304</v>
      </c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8"/>
      <c r="BM10" s="99"/>
      <c r="BN10" s="99"/>
      <c r="BO10" s="99"/>
      <c r="BP10" s="99"/>
    </row>
    <row r="11" spans="1:68" ht="15.75" customHeight="1">
      <c r="A11" s="88"/>
      <c r="B11" s="88"/>
      <c r="C11" s="100" t="s">
        <v>211</v>
      </c>
      <c r="D11" s="90" t="s">
        <v>71</v>
      </c>
      <c r="E11" s="91">
        <v>4202</v>
      </c>
      <c r="F11" s="91"/>
      <c r="G11" s="93">
        <f t="shared" si="19"/>
        <v>0</v>
      </c>
      <c r="H11" s="93">
        <f t="shared" si="20"/>
        <v>0</v>
      </c>
      <c r="I11" s="94"/>
      <c r="J11" s="95"/>
      <c r="K11" s="95"/>
      <c r="L11" s="94"/>
      <c r="M11" s="96">
        <f t="shared" ref="M11:O11" si="39">Y11+AB11+AE11+AH11+AK11+AN11+AQ11+AT11+AW11+AZ11+BC11+BF11</f>
        <v>0</v>
      </c>
      <c r="N11" s="96">
        <f t="shared" si="39"/>
        <v>0</v>
      </c>
      <c r="O11" s="96">
        <f t="shared" si="39"/>
        <v>0</v>
      </c>
      <c r="P11" s="81">
        <f t="shared" ref="P11:R11" si="40">IF(BI11=0,SUM(Y11+AB11+AE11+AH11+AK11+AN11+AQ11+AT11+AW11+AZ11+BC11+BF11),BI11)</f>
        <v>0</v>
      </c>
      <c r="Q11" s="81">
        <f t="shared" si="40"/>
        <v>0</v>
      </c>
      <c r="R11" s="81">
        <f t="shared" si="40"/>
        <v>0</v>
      </c>
      <c r="S11" s="96">
        <f t="shared" si="18"/>
        <v>0</v>
      </c>
      <c r="T11" s="96">
        <f t="shared" si="23"/>
        <v>0</v>
      </c>
      <c r="U11" s="96">
        <f t="shared" si="24"/>
        <v>0</v>
      </c>
      <c r="V11" s="96" t="e">
        <f t="shared" ref="V11:W11" si="41">M11/I11</f>
        <v>#DIV/0!</v>
      </c>
      <c r="W11" s="97" t="e">
        <f t="shared" si="41"/>
        <v>#DIV/0!</v>
      </c>
      <c r="X11" s="97" t="e">
        <f t="shared" si="26"/>
        <v>#DIV/0!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8"/>
      <c r="BM11" s="99"/>
      <c r="BN11" s="99"/>
      <c r="BO11" s="99"/>
      <c r="BP11" s="99"/>
    </row>
    <row r="12" spans="1:68" ht="21">
      <c r="A12" s="104"/>
      <c r="B12" s="104"/>
      <c r="C12" s="104" t="s">
        <v>212</v>
      </c>
      <c r="D12" s="105"/>
      <c r="E12" s="86">
        <f t="shared" ref="E12:F12" si="42">SUM(E13:E66)</f>
        <v>1669164.1900000002</v>
      </c>
      <c r="F12" s="86">
        <f t="shared" si="42"/>
        <v>3250000</v>
      </c>
      <c r="G12" s="106">
        <f t="shared" si="19"/>
        <v>0.80042074830277798</v>
      </c>
      <c r="H12" s="106">
        <f t="shared" si="20"/>
        <v>4.1172438524456956E-2</v>
      </c>
      <c r="I12" s="86">
        <f>SUM(I13:I66)</f>
        <v>1336033.6500000004</v>
      </c>
      <c r="J12" s="86">
        <f t="shared" ref="J12:L12" si="43">SUM(J15:J66)</f>
        <v>1611770.46</v>
      </c>
      <c r="K12" s="86">
        <f t="shared" si="43"/>
        <v>16426.96</v>
      </c>
      <c r="L12" s="86">
        <f t="shared" si="43"/>
        <v>0</v>
      </c>
      <c r="M12" s="86">
        <f t="shared" ref="M12:N12" si="44">SUM(M13:M66)</f>
        <v>68723.56</v>
      </c>
      <c r="N12" s="86" t="e">
        <f t="shared" si="44"/>
        <v>#REF!</v>
      </c>
      <c r="O12" s="107">
        <f>SUM(O13:O63)</f>
        <v>0</v>
      </c>
      <c r="P12" s="86">
        <f t="shared" ref="P12:R12" si="45">IF(BI12=0,SUM(Y12+AB12+AE12+AH12+AK12+AN12+AQ12+AT12+AW12+AZ12+BC12+BF12),BI12)</f>
        <v>73117.5</v>
      </c>
      <c r="Q12" s="86">
        <f t="shared" si="45"/>
        <v>980316.25</v>
      </c>
      <c r="R12" s="107">
        <f t="shared" si="45"/>
        <v>0</v>
      </c>
      <c r="S12" s="86">
        <f>SUM(S13:S66)</f>
        <v>1267310.0900000003</v>
      </c>
      <c r="T12" s="86" t="e">
        <f t="shared" ref="T12:U12" si="46">SUM(T15:T66)</f>
        <v>#REF!</v>
      </c>
      <c r="U12" s="107">
        <f t="shared" si="46"/>
        <v>0</v>
      </c>
      <c r="V12" s="87">
        <f t="shared" ref="V12:W12" si="47">M12/I12</f>
        <v>5.1438494831324032E-2</v>
      </c>
      <c r="W12" s="87" t="e">
        <f t="shared" si="47"/>
        <v>#REF!</v>
      </c>
      <c r="X12" s="87" t="e">
        <f t="shared" si="26"/>
        <v>#DIV/0!</v>
      </c>
      <c r="Y12" s="86">
        <f t="shared" ref="Y12:AC12" si="48">SUM(Y15:Y66)</f>
        <v>0</v>
      </c>
      <c r="Z12" s="86">
        <f t="shared" si="48"/>
        <v>162060.35</v>
      </c>
      <c r="AA12" s="86">
        <f t="shared" si="48"/>
        <v>0</v>
      </c>
      <c r="AB12" s="86">
        <f t="shared" si="48"/>
        <v>0</v>
      </c>
      <c r="AC12" s="86">
        <f t="shared" si="48"/>
        <v>163302.63</v>
      </c>
      <c r="AD12" s="86">
        <f>SUM(AD15:AD63)</f>
        <v>0</v>
      </c>
      <c r="AE12" s="86">
        <f>SUM(AE15:AE66)</f>
        <v>1725.32</v>
      </c>
      <c r="AF12" s="86">
        <f>SUM(AF15:AF65)</f>
        <v>200009.41999999995</v>
      </c>
      <c r="AG12" s="86">
        <f>SUM(AG15:AG63)</f>
        <v>0</v>
      </c>
      <c r="AH12" s="86">
        <f t="shared" ref="AH12:AI12" si="49">SUM(AH13:AH66)</f>
        <v>18883.349999999999</v>
      </c>
      <c r="AI12" s="86">
        <f t="shared" si="49"/>
        <v>93013.4</v>
      </c>
      <c r="AJ12" s="86">
        <f>SUM(AJ15:AJ63)</f>
        <v>0</v>
      </c>
      <c r="AK12" s="86">
        <f t="shared" ref="AK12:AL12" si="50">SUM(AK15:AK66)</f>
        <v>49634.33</v>
      </c>
      <c r="AL12" s="86">
        <f t="shared" si="50"/>
        <v>361930.45</v>
      </c>
      <c r="AM12" s="86">
        <f>SUM(AM15:AM63)</f>
        <v>0</v>
      </c>
      <c r="AN12" s="86">
        <f t="shared" ref="AN12:AO12" si="51">SUM(AN15:AN66)</f>
        <v>2874.5</v>
      </c>
      <c r="AO12" s="86">
        <f t="shared" si="51"/>
        <v>0</v>
      </c>
      <c r="AP12" s="86">
        <f>SUM(AP15:AP63)</f>
        <v>0</v>
      </c>
      <c r="AQ12" s="86">
        <f t="shared" ref="AQ12:AR12" si="52">SUM(AQ15:AQ66)</f>
        <v>0</v>
      </c>
      <c r="AR12" s="86">
        <f t="shared" si="52"/>
        <v>0</v>
      </c>
      <c r="AS12" s="86">
        <f>SUM(AS15:AS63)</f>
        <v>0</v>
      </c>
      <c r="AT12" s="86">
        <f>SUM(AT15:AT66)</f>
        <v>0</v>
      </c>
      <c r="AU12" s="86">
        <f t="shared" ref="AU12:AV12" si="53">SUM(AU15:AU63)</f>
        <v>0</v>
      </c>
      <c r="AV12" s="86">
        <f t="shared" si="53"/>
        <v>0</v>
      </c>
      <c r="AW12" s="86">
        <f t="shared" ref="AW12:AX12" si="54">SUM(AW15:AW66)</f>
        <v>0</v>
      </c>
      <c r="AX12" s="86">
        <f t="shared" si="54"/>
        <v>0</v>
      </c>
      <c r="AY12" s="86">
        <f t="shared" ref="AY12:BK12" si="55">SUM(AY15:AY63)</f>
        <v>0</v>
      </c>
      <c r="AZ12" s="86">
        <f t="shared" si="55"/>
        <v>0</v>
      </c>
      <c r="BA12" s="86">
        <f t="shared" si="55"/>
        <v>0</v>
      </c>
      <c r="BB12" s="86">
        <f t="shared" si="55"/>
        <v>0</v>
      </c>
      <c r="BC12" s="86">
        <f t="shared" si="55"/>
        <v>0</v>
      </c>
      <c r="BD12" s="86">
        <f t="shared" si="55"/>
        <v>0</v>
      </c>
      <c r="BE12" s="86">
        <f t="shared" si="55"/>
        <v>0</v>
      </c>
      <c r="BF12" s="86">
        <f t="shared" si="55"/>
        <v>0</v>
      </c>
      <c r="BG12" s="86">
        <f t="shared" si="55"/>
        <v>0</v>
      </c>
      <c r="BH12" s="86">
        <f t="shared" si="55"/>
        <v>0</v>
      </c>
      <c r="BI12" s="86">
        <f t="shared" si="55"/>
        <v>0</v>
      </c>
      <c r="BJ12" s="86">
        <f t="shared" si="55"/>
        <v>0</v>
      </c>
      <c r="BK12" s="86">
        <f t="shared" si="55"/>
        <v>0</v>
      </c>
      <c r="BL12" s="108"/>
      <c r="BM12" s="109"/>
      <c r="BN12" s="109"/>
      <c r="BO12" s="109"/>
      <c r="BP12" s="109"/>
    </row>
    <row r="13" spans="1:68" ht="15.75">
      <c r="A13" s="88" t="s">
        <v>475</v>
      </c>
      <c r="B13" s="110"/>
      <c r="C13" s="89" t="s">
        <v>200</v>
      </c>
      <c r="D13" s="90" t="s">
        <v>201</v>
      </c>
      <c r="E13" s="91">
        <v>1500</v>
      </c>
      <c r="F13" s="91"/>
      <c r="G13" s="93">
        <f t="shared" si="19"/>
        <v>1</v>
      </c>
      <c r="H13" s="93">
        <f t="shared" si="20"/>
        <v>0</v>
      </c>
      <c r="I13" s="95">
        <v>1500</v>
      </c>
      <c r="J13" s="95"/>
      <c r="K13" s="95"/>
      <c r="L13" s="94"/>
      <c r="M13" s="96">
        <f t="shared" ref="M13:O13" si="56">Y13+AB13+AE13+AH13+AK13+AN13+AQ13+AT13+AW13+AZ13+BC13+BF13</f>
        <v>0</v>
      </c>
      <c r="N13" s="96">
        <f t="shared" si="56"/>
        <v>0</v>
      </c>
      <c r="O13" s="96">
        <f t="shared" si="56"/>
        <v>0</v>
      </c>
      <c r="P13" s="81">
        <f t="shared" ref="P13:R13" si="57">IF(BI13=0,SUM(Y13+AB13+AE13+AH13+AK13+AN13+AQ13+AT13+AW13+AZ13+BC13+BF13),BI13)</f>
        <v>0</v>
      </c>
      <c r="Q13" s="81">
        <f t="shared" si="57"/>
        <v>0</v>
      </c>
      <c r="R13" s="81">
        <f t="shared" si="57"/>
        <v>0</v>
      </c>
      <c r="S13" s="96">
        <f t="shared" ref="S13:T13" si="58">I13-M13</f>
        <v>1500</v>
      </c>
      <c r="T13" s="96">
        <f t="shared" si="58"/>
        <v>0</v>
      </c>
      <c r="U13" s="96">
        <f t="shared" ref="U13:U66" si="59">L13-O13</f>
        <v>0</v>
      </c>
      <c r="V13" s="111">
        <f t="shared" ref="V13:W13" si="60">M13/I13</f>
        <v>0</v>
      </c>
      <c r="W13" s="97" t="e">
        <f t="shared" si="60"/>
        <v>#DIV/0!</v>
      </c>
      <c r="X13" s="97" t="e">
        <f t="shared" si="26"/>
        <v>#DIV/0!</v>
      </c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102">
        <v>0</v>
      </c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102">
        <v>0</v>
      </c>
      <c r="BG13" s="95"/>
      <c r="BH13" s="95"/>
      <c r="BI13" s="95"/>
      <c r="BJ13" s="95"/>
      <c r="BK13" s="95"/>
      <c r="BL13" s="98"/>
      <c r="BM13" s="99"/>
      <c r="BN13" s="99"/>
      <c r="BO13" s="99"/>
      <c r="BP13" s="99"/>
    </row>
    <row r="14" spans="1:68" ht="15.75" customHeight="1">
      <c r="A14" s="353" t="s">
        <v>530</v>
      </c>
      <c r="B14" s="88"/>
      <c r="C14" s="89" t="s">
        <v>213</v>
      </c>
      <c r="D14" s="90" t="s">
        <v>74</v>
      </c>
      <c r="E14" s="91">
        <v>2000</v>
      </c>
      <c r="F14" s="91"/>
      <c r="G14" s="93">
        <f t="shared" si="19"/>
        <v>0.10367</v>
      </c>
      <c r="H14" s="93">
        <f t="shared" si="20"/>
        <v>0</v>
      </c>
      <c r="I14" s="354">
        <v>207.34</v>
      </c>
      <c r="J14" s="95"/>
      <c r="K14" s="95"/>
      <c r="L14" s="94"/>
      <c r="M14" s="96">
        <f t="shared" ref="M14:O14" si="61">Y14+AB14+AE14+AH14+AK14+AN14+AQ14+AT14+AW14+AZ14+BC14+BF14</f>
        <v>0</v>
      </c>
      <c r="N14" s="96">
        <f t="shared" si="61"/>
        <v>0</v>
      </c>
      <c r="O14" s="96">
        <f t="shared" si="61"/>
        <v>0</v>
      </c>
      <c r="P14" s="81">
        <f t="shared" ref="P14:R14" si="62">IF(BI14=0,SUM(Y14+AB14+AE14+AH14+AK14+AN14+AQ14+AT14+AW14+AZ14+BC14+BF14),BI14)</f>
        <v>0</v>
      </c>
      <c r="Q14" s="81">
        <f t="shared" si="62"/>
        <v>0</v>
      </c>
      <c r="R14" s="81">
        <f t="shared" si="62"/>
        <v>0</v>
      </c>
      <c r="S14" s="96">
        <f t="shared" ref="S14:T14" si="63">I14-M14</f>
        <v>207.34</v>
      </c>
      <c r="T14" s="96">
        <f t="shared" si="63"/>
        <v>0</v>
      </c>
      <c r="U14" s="96">
        <f t="shared" si="59"/>
        <v>0</v>
      </c>
      <c r="V14" s="96">
        <f t="shared" ref="V14:W14" si="64">M14/I14</f>
        <v>0</v>
      </c>
      <c r="W14" s="97" t="e">
        <f t="shared" si="64"/>
        <v>#DIV/0!</v>
      </c>
      <c r="X14" s="97" t="e">
        <f t="shared" si="26"/>
        <v>#DIV/0!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102">
        <v>0</v>
      </c>
      <c r="BG14" s="95"/>
      <c r="BH14" s="95"/>
      <c r="BI14" s="95"/>
      <c r="BJ14" s="95"/>
      <c r="BK14" s="95"/>
      <c r="BL14" s="98"/>
      <c r="BM14" s="99"/>
      <c r="BN14" s="99"/>
      <c r="BO14" s="99"/>
      <c r="BP14" s="99"/>
    </row>
    <row r="15" spans="1:68" ht="15.75" customHeight="1">
      <c r="A15" s="355" t="s">
        <v>531</v>
      </c>
      <c r="B15" s="113" t="s">
        <v>214</v>
      </c>
      <c r="C15" s="100" t="s">
        <v>215</v>
      </c>
      <c r="D15" s="114" t="s">
        <v>623</v>
      </c>
      <c r="E15" s="115">
        <v>280175</v>
      </c>
      <c r="F15" s="115"/>
      <c r="G15" s="93">
        <f t="shared" si="19"/>
        <v>1.0728104577496207</v>
      </c>
      <c r="H15" s="93">
        <f t="shared" si="20"/>
        <v>1.784598911394664E-2</v>
      </c>
      <c r="I15" s="95">
        <f>5000+295574.67</f>
        <v>300574.67</v>
      </c>
      <c r="J15" s="116">
        <v>194909.32</v>
      </c>
      <c r="K15" s="116"/>
      <c r="L15" s="117"/>
      <c r="M15" s="96">
        <f t="shared" ref="M15:O15" si="65">Y15+AB15+AE15+AH15+AK15+AN15+AQ15+AT15+AW15+AZ15+BC15+BF15</f>
        <v>5000</v>
      </c>
      <c r="N15" s="96">
        <f t="shared" si="65"/>
        <v>82382</v>
      </c>
      <c r="O15" s="96">
        <f t="shared" si="65"/>
        <v>0</v>
      </c>
      <c r="P15" s="81">
        <f t="shared" ref="P15:R15" si="66">IF(BI15=0,SUM(Y15+AB15+AE15+AH15+AK15+AN15+AQ15+AT15+AW15+AZ15+BC15+BF15),BI15)</f>
        <v>5000</v>
      </c>
      <c r="Q15" s="81">
        <f t="shared" si="66"/>
        <v>82382</v>
      </c>
      <c r="R15" s="81">
        <f t="shared" si="66"/>
        <v>0</v>
      </c>
      <c r="S15" s="96">
        <f t="shared" ref="S15:T15" si="67">I15-M15</f>
        <v>295574.67</v>
      </c>
      <c r="T15" s="96">
        <f t="shared" si="67"/>
        <v>112527.32</v>
      </c>
      <c r="U15" s="96">
        <f t="shared" si="59"/>
        <v>0</v>
      </c>
      <c r="V15" s="97">
        <f t="shared" ref="V15:W15" si="68">M15/I15</f>
        <v>1.6634801595224243E-2</v>
      </c>
      <c r="W15" s="97">
        <f t="shared" si="68"/>
        <v>0.4226683464905629</v>
      </c>
      <c r="X15" s="97" t="e">
        <f t="shared" si="26"/>
        <v>#DIV/0!</v>
      </c>
      <c r="Y15" s="95"/>
      <c r="Z15" s="102">
        <v>7679.93</v>
      </c>
      <c r="AA15" s="95"/>
      <c r="AB15" s="118"/>
      <c r="AC15" s="130">
        <v>6222.79</v>
      </c>
      <c r="AD15" s="95"/>
      <c r="AE15" s="95"/>
      <c r="AF15" s="102">
        <v>20020.3</v>
      </c>
      <c r="AG15" s="95"/>
      <c r="AH15" s="95"/>
      <c r="AI15" s="102">
        <v>32599.73</v>
      </c>
      <c r="AJ15" s="95"/>
      <c r="AK15" s="102">
        <v>5000</v>
      </c>
      <c r="AL15" s="95">
        <f>20859.25-5000</f>
        <v>15859.25</v>
      </c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8"/>
      <c r="BM15" s="99"/>
      <c r="BN15" s="99"/>
      <c r="BO15" s="99"/>
      <c r="BP15" s="99"/>
    </row>
    <row r="16" spans="1:68" ht="15.75" customHeight="1">
      <c r="A16" s="119"/>
      <c r="B16" s="120" t="s">
        <v>217</v>
      </c>
      <c r="C16" s="100" t="s">
        <v>218</v>
      </c>
      <c r="D16" s="121" t="s">
        <v>624</v>
      </c>
      <c r="E16" s="91">
        <v>2000</v>
      </c>
      <c r="F16" s="115"/>
      <c r="G16" s="93">
        <f t="shared" si="19"/>
        <v>0</v>
      </c>
      <c r="H16" s="93">
        <f t="shared" si="20"/>
        <v>0</v>
      </c>
      <c r="I16" s="95"/>
      <c r="J16" s="116">
        <f>2600+2712.58</f>
        <v>5312.58</v>
      </c>
      <c r="K16" s="116"/>
      <c r="L16" s="117"/>
      <c r="M16" s="96">
        <f t="shared" ref="M16:O16" si="69">Y16+AB16+AE16+AH16+AK16+AN16+AQ16+AT16+AW16+AZ16+BC16+BF16</f>
        <v>0</v>
      </c>
      <c r="N16" s="96">
        <f t="shared" si="69"/>
        <v>49.62</v>
      </c>
      <c r="O16" s="96">
        <f t="shared" si="69"/>
        <v>0</v>
      </c>
      <c r="P16" s="81">
        <f t="shared" ref="P16:R16" si="70">IF(BI16=0,SUM(Y16+AB16+AE16+AH16+AK16+AN16+AQ16+AT16+AW16+AZ16+BC16+BF16),BI16)</f>
        <v>0</v>
      </c>
      <c r="Q16" s="81">
        <f t="shared" si="70"/>
        <v>49.62</v>
      </c>
      <c r="R16" s="81">
        <f t="shared" si="70"/>
        <v>0</v>
      </c>
      <c r="S16" s="96">
        <f t="shared" ref="S16:T16" si="71">I16-M16</f>
        <v>0</v>
      </c>
      <c r="T16" s="96">
        <f t="shared" si="71"/>
        <v>5262.96</v>
      </c>
      <c r="U16" s="96">
        <f t="shared" si="59"/>
        <v>0</v>
      </c>
      <c r="V16" s="97" t="e">
        <f t="shared" ref="V16:W16" si="72">M16/I16</f>
        <v>#DIV/0!</v>
      </c>
      <c r="W16" s="97">
        <f t="shared" si="72"/>
        <v>9.340094643280665E-3</v>
      </c>
      <c r="X16" s="97" t="e">
        <f t="shared" si="26"/>
        <v>#DIV/0!</v>
      </c>
      <c r="Y16" s="95"/>
      <c r="Z16" s="95"/>
      <c r="AA16" s="95"/>
      <c r="AB16" s="118"/>
      <c r="AC16" s="118"/>
      <c r="AD16" s="95"/>
      <c r="AE16" s="95"/>
      <c r="AF16" s="95"/>
      <c r="AG16" s="95"/>
      <c r="AH16" s="95"/>
      <c r="AI16" s="102">
        <v>49.62</v>
      </c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8"/>
      <c r="BM16" s="99"/>
      <c r="BN16" s="99"/>
      <c r="BO16" s="99"/>
      <c r="BP16" s="99"/>
    </row>
    <row r="17" spans="1:68" ht="15.75" customHeight="1">
      <c r="A17" s="119"/>
      <c r="B17" s="113" t="s">
        <v>220</v>
      </c>
      <c r="C17" s="100" t="s">
        <v>221</v>
      </c>
      <c r="D17" s="121" t="s">
        <v>625</v>
      </c>
      <c r="E17" s="122">
        <v>0</v>
      </c>
      <c r="F17" s="123">
        <v>0</v>
      </c>
      <c r="G17" s="93" t="e">
        <f t="shared" si="19"/>
        <v>#DIV/0!</v>
      </c>
      <c r="H17" s="93" t="e">
        <f t="shared" si="20"/>
        <v>#DIV/0!</v>
      </c>
      <c r="I17" s="102">
        <v>0</v>
      </c>
      <c r="J17" s="116">
        <f>12487.09</f>
        <v>12487.09</v>
      </c>
      <c r="K17" s="116"/>
      <c r="L17" s="117"/>
      <c r="M17" s="96">
        <f t="shared" ref="M17:O17" si="73">Y17+AB17+AE17+AH17+AK17+AN17+AQ17+AT17+AW17+AZ17+BC17+BF17</f>
        <v>0</v>
      </c>
      <c r="N17" s="96">
        <f t="shared" si="73"/>
        <v>12487.09</v>
      </c>
      <c r="O17" s="96">
        <f t="shared" si="73"/>
        <v>0</v>
      </c>
      <c r="P17" s="81">
        <f t="shared" ref="P17:R17" si="74">IF(BI17=0,SUM(Y17+AB17+AE17+AH17+AK17+AN17+AQ17+AT17+AW17+AZ17+BC17+BF17),BI17)</f>
        <v>0</v>
      </c>
      <c r="Q17" s="81">
        <f t="shared" si="74"/>
        <v>12487.09</v>
      </c>
      <c r="R17" s="81">
        <f t="shared" si="74"/>
        <v>0</v>
      </c>
      <c r="S17" s="96">
        <f t="shared" ref="S17:T17" si="75">I17-M17</f>
        <v>0</v>
      </c>
      <c r="T17" s="96">
        <f t="shared" si="75"/>
        <v>0</v>
      </c>
      <c r="U17" s="96">
        <f t="shared" si="59"/>
        <v>0</v>
      </c>
      <c r="V17" s="97" t="e">
        <f t="shared" ref="V17:W17" si="76">M17/I17</f>
        <v>#DIV/0!</v>
      </c>
      <c r="W17" s="97">
        <f t="shared" si="76"/>
        <v>1</v>
      </c>
      <c r="X17" s="97" t="e">
        <f t="shared" si="26"/>
        <v>#DIV/0!</v>
      </c>
      <c r="Y17" s="95"/>
      <c r="Z17" s="102">
        <v>12487.09</v>
      </c>
      <c r="AA17" s="95"/>
      <c r="AB17" s="118"/>
      <c r="AC17" s="118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8"/>
      <c r="BM17" s="99"/>
      <c r="BN17" s="99"/>
      <c r="BO17" s="99"/>
      <c r="BP17" s="99"/>
    </row>
    <row r="18" spans="1:68" ht="15.75" customHeight="1">
      <c r="A18" s="358" t="s">
        <v>626</v>
      </c>
      <c r="B18" s="113" t="s">
        <v>223</v>
      </c>
      <c r="C18" s="100" t="s">
        <v>221</v>
      </c>
      <c r="D18" s="121" t="s">
        <v>627</v>
      </c>
      <c r="E18" s="91">
        <v>309000</v>
      </c>
      <c r="F18" s="115"/>
      <c r="G18" s="93">
        <f t="shared" si="19"/>
        <v>0.51844631067961167</v>
      </c>
      <c r="H18" s="93">
        <f t="shared" si="20"/>
        <v>0</v>
      </c>
      <c r="I18" s="102">
        <v>160199.91</v>
      </c>
      <c r="J18" s="116">
        <v>93746.62</v>
      </c>
      <c r="K18" s="116"/>
      <c r="L18" s="117"/>
      <c r="M18" s="96">
        <f t="shared" ref="M18:O18" si="77">Y18+AB18+AE18+AH18+AK18+AN18+AQ18+AT18+AW18+AZ18+BC18+BF18</f>
        <v>0</v>
      </c>
      <c r="N18" s="96">
        <f t="shared" si="77"/>
        <v>71199.960000000006</v>
      </c>
      <c r="O18" s="96">
        <f t="shared" si="77"/>
        <v>0</v>
      </c>
      <c r="P18" s="81">
        <f t="shared" ref="P18:R18" si="78">IF(BI18=0,SUM(Y18+AB18+AE18+AH18+AK18+AN18+AQ18+AT18+AW18+AZ18+BC18+BF18),BI18)</f>
        <v>0</v>
      </c>
      <c r="Q18" s="81">
        <f t="shared" si="78"/>
        <v>71199.960000000006</v>
      </c>
      <c r="R18" s="81">
        <f t="shared" si="78"/>
        <v>0</v>
      </c>
      <c r="S18" s="96">
        <f t="shared" ref="S18:T18" si="79">I18-M18</f>
        <v>160199.91</v>
      </c>
      <c r="T18" s="96">
        <f t="shared" si="79"/>
        <v>22546.659999999989</v>
      </c>
      <c r="U18" s="96">
        <f t="shared" si="59"/>
        <v>0</v>
      </c>
      <c r="V18" s="97">
        <f t="shared" ref="V18:W18" si="80">M18/I18</f>
        <v>0</v>
      </c>
      <c r="W18" s="97">
        <f t="shared" si="80"/>
        <v>0.75949362227672856</v>
      </c>
      <c r="X18" s="97" t="e">
        <f t="shared" si="26"/>
        <v>#DIV/0!</v>
      </c>
      <c r="Y18" s="95"/>
      <c r="Z18" s="102">
        <v>17799.990000000002</v>
      </c>
      <c r="AA18" s="95"/>
      <c r="AB18" s="118"/>
      <c r="AC18" s="118">
        <f>17799.99</f>
        <v>17799.990000000002</v>
      </c>
      <c r="AD18" s="95"/>
      <c r="AE18" s="95"/>
      <c r="AF18" s="102">
        <v>17799.990000000002</v>
      </c>
      <c r="AG18" s="95"/>
      <c r="AH18" s="95"/>
      <c r="AI18" s="102">
        <v>17799.990000000002</v>
      </c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8"/>
      <c r="BM18" s="99"/>
      <c r="BN18" s="99"/>
      <c r="BO18" s="99"/>
      <c r="BP18" s="99"/>
    </row>
    <row r="19" spans="1:68" ht="15.75" customHeight="1">
      <c r="A19" s="358" t="s">
        <v>628</v>
      </c>
      <c r="B19" s="113" t="s">
        <v>225</v>
      </c>
      <c r="C19" s="100" t="s">
        <v>226</v>
      </c>
      <c r="D19" s="209" t="s">
        <v>629</v>
      </c>
      <c r="E19" s="91">
        <v>610000</v>
      </c>
      <c r="F19" s="115"/>
      <c r="G19" s="93">
        <f t="shared" si="19"/>
        <v>1.0842578032786885</v>
      </c>
      <c r="H19" s="93">
        <f t="shared" si="20"/>
        <v>2.4080967213114753E-2</v>
      </c>
      <c r="I19" s="102">
        <f>36673.86+499778.72+124944.68</f>
        <v>661397.26</v>
      </c>
      <c r="J19" s="116">
        <v>180180.54</v>
      </c>
      <c r="K19" s="116"/>
      <c r="L19" s="117"/>
      <c r="M19" s="96">
        <f t="shared" ref="M19:M21" si="81">Y19+AB19+AE19+AH19+AK19+AN19+AQ19+AT19+AW19+AZ19+BC19+BF19</f>
        <v>14689.39</v>
      </c>
      <c r="N19" s="96">
        <f>Z19+AC19+AF19+AI19+AO19+AR19+AU19+AX19+BA19+BD19+BG19</f>
        <v>106932.03</v>
      </c>
      <c r="O19" s="96">
        <f>AA19+AD19+AG19+AJ19+AM19+AP19+AS19+AV19+AY19+BB19+BE19+BH19</f>
        <v>0</v>
      </c>
      <c r="P19" s="81">
        <f t="shared" ref="P19:R19" si="82">IF(BI19=0,SUM(Y19+AB19+AE19+AH19+AK19+AN19+AQ19+AT19+AW19+AZ19+BC19+BF19),BI19)</f>
        <v>14689.39</v>
      </c>
      <c r="Q19" s="81">
        <f t="shared" si="82"/>
        <v>180180.53999999998</v>
      </c>
      <c r="R19" s="81">
        <f t="shared" si="82"/>
        <v>0</v>
      </c>
      <c r="S19" s="96">
        <f t="shared" ref="S19:T19" si="83">I19-M19</f>
        <v>646707.87</v>
      </c>
      <c r="T19" s="96">
        <f t="shared" si="83"/>
        <v>73248.510000000009</v>
      </c>
      <c r="U19" s="96">
        <f t="shared" si="59"/>
        <v>0</v>
      </c>
      <c r="V19" s="97">
        <f t="shared" ref="V19:W19" si="84">M19/I19</f>
        <v>2.2209632377370295E-2</v>
      </c>
      <c r="W19" s="97">
        <f t="shared" si="84"/>
        <v>0.59347158133725209</v>
      </c>
      <c r="X19" s="97" t="e">
        <f t="shared" si="26"/>
        <v>#DIV/0!</v>
      </c>
      <c r="Y19" s="95"/>
      <c r="Z19" s="102">
        <v>20020.060000000001</v>
      </c>
      <c r="AA19" s="124"/>
      <c r="AB19" s="118"/>
      <c r="AC19" s="130">
        <v>39105.86</v>
      </c>
      <c r="AD19" s="95"/>
      <c r="AE19" s="95"/>
      <c r="AF19" s="102">
        <f>3837.16+43968.95</f>
        <v>47806.11</v>
      </c>
      <c r="AG19" s="95"/>
      <c r="AH19" s="95"/>
      <c r="AI19" s="95"/>
      <c r="AJ19" s="95"/>
      <c r="AK19" s="102">
        <v>14689.39</v>
      </c>
      <c r="AL19" s="125">
        <f>43968.95+29279.56</f>
        <v>73248.509999999995</v>
      </c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8"/>
      <c r="BM19" s="99"/>
      <c r="BN19" s="99"/>
      <c r="BO19" s="99"/>
      <c r="BP19" s="99"/>
    </row>
    <row r="20" spans="1:68" ht="15.75">
      <c r="A20" s="119"/>
      <c r="B20" s="113" t="s">
        <v>228</v>
      </c>
      <c r="C20" s="100" t="s">
        <v>229</v>
      </c>
      <c r="D20" s="90" t="s">
        <v>630</v>
      </c>
      <c r="E20" s="91">
        <v>43000</v>
      </c>
      <c r="F20" s="91"/>
      <c r="G20" s="93">
        <f t="shared" si="19"/>
        <v>0</v>
      </c>
      <c r="H20" s="93">
        <f t="shared" si="20"/>
        <v>0</v>
      </c>
      <c r="I20" s="95"/>
      <c r="J20" s="116">
        <v>20565.900000000001</v>
      </c>
      <c r="K20" s="116"/>
      <c r="L20" s="117"/>
      <c r="M20" s="96">
        <f t="shared" si="81"/>
        <v>0</v>
      </c>
      <c r="N20" s="96">
        <f t="shared" ref="N20:O20" si="85">Z20+AC20+AF20+AI20+AL20+AO20+AR20+AU20+AX20+BA20+BD20+BG20</f>
        <v>17976.260000000002</v>
      </c>
      <c r="O20" s="96">
        <f t="shared" si="85"/>
        <v>0</v>
      </c>
      <c r="P20" s="81">
        <f t="shared" ref="P20:R20" si="86">IF(BI20=0,SUM(Y20+AB20+AE20+AH20+AK20+AN20+AQ20+AT20+AW20+AZ20+BC20+BF20),BI20)</f>
        <v>0</v>
      </c>
      <c r="Q20" s="81">
        <f t="shared" si="86"/>
        <v>17976.260000000002</v>
      </c>
      <c r="R20" s="81">
        <f t="shared" si="86"/>
        <v>0</v>
      </c>
      <c r="S20" s="96">
        <f t="shared" ref="S20:T20" si="87">I20-M20</f>
        <v>0</v>
      </c>
      <c r="T20" s="96">
        <f t="shared" si="87"/>
        <v>2589.6399999999994</v>
      </c>
      <c r="U20" s="96">
        <f t="shared" si="59"/>
        <v>0</v>
      </c>
      <c r="V20" s="97" t="e">
        <f t="shared" ref="V20:W20" si="88">M20/I20</f>
        <v>#DIV/0!</v>
      </c>
      <c r="W20" s="97">
        <f t="shared" si="88"/>
        <v>0.87408088145911444</v>
      </c>
      <c r="X20" s="97" t="e">
        <f t="shared" si="26"/>
        <v>#DIV/0!</v>
      </c>
      <c r="Y20" s="95"/>
      <c r="Z20" s="102">
        <v>3427.65</v>
      </c>
      <c r="AA20" s="95"/>
      <c r="AB20" s="118"/>
      <c r="AC20" s="130">
        <f>2856.37+306.37</f>
        <v>3162.74</v>
      </c>
      <c r="AD20" s="95"/>
      <c r="AE20" s="95"/>
      <c r="AF20" s="125">
        <f>3795.29</f>
        <v>3795.29</v>
      </c>
      <c r="AG20" s="95"/>
      <c r="AH20" s="95"/>
      <c r="AI20" s="102">
        <v>3795.29</v>
      </c>
      <c r="AJ20" s="95"/>
      <c r="AK20" s="95"/>
      <c r="AL20" s="102">
        <v>3795.29</v>
      </c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8"/>
      <c r="BM20" s="99"/>
      <c r="BN20" s="99"/>
      <c r="BO20" s="99"/>
      <c r="BP20" s="99"/>
    </row>
    <row r="21" spans="1:68" ht="15.75" customHeight="1">
      <c r="A21" s="119"/>
      <c r="B21" s="113" t="s">
        <v>231</v>
      </c>
      <c r="C21" s="100" t="s">
        <v>232</v>
      </c>
      <c r="D21" s="90" t="s">
        <v>631</v>
      </c>
      <c r="E21" s="91">
        <v>2000</v>
      </c>
      <c r="F21" s="91"/>
      <c r="G21" s="93">
        <f t="shared" si="19"/>
        <v>0</v>
      </c>
      <c r="H21" s="93">
        <f t="shared" si="20"/>
        <v>0</v>
      </c>
      <c r="I21" s="95"/>
      <c r="J21" s="116">
        <v>1838.67</v>
      </c>
      <c r="K21" s="116"/>
      <c r="L21" s="117"/>
      <c r="M21" s="96">
        <f t="shared" si="81"/>
        <v>0</v>
      </c>
      <c r="N21" s="96">
        <f t="shared" ref="N21:O21" si="89">Z21+AC21+AF21+AI21+AL21+AO21+AR21+AU21+AX21+BA21+BD21+BG21</f>
        <v>1163.06</v>
      </c>
      <c r="O21" s="96">
        <f t="shared" si="89"/>
        <v>0</v>
      </c>
      <c r="P21" s="81">
        <f t="shared" ref="P21:R21" si="90">IF(BI21=0,SUM(Y21+AB21+AE21+AH21+AK21+AN21+AQ21+AT21+AW21+AZ21+BC21+BF21),BI21)</f>
        <v>0</v>
      </c>
      <c r="Q21" s="81">
        <f t="shared" si="90"/>
        <v>1163.06</v>
      </c>
      <c r="R21" s="81">
        <f t="shared" si="90"/>
        <v>0</v>
      </c>
      <c r="S21" s="96">
        <f t="shared" ref="S21:T21" si="91">I21-M21</f>
        <v>0</v>
      </c>
      <c r="T21" s="96">
        <f t="shared" si="91"/>
        <v>675.61000000000013</v>
      </c>
      <c r="U21" s="96">
        <f t="shared" si="59"/>
        <v>0</v>
      </c>
      <c r="V21" s="97" t="e">
        <f t="shared" ref="V21:W21" si="92">M21/I21</f>
        <v>#DIV/0!</v>
      </c>
      <c r="W21" s="97">
        <f t="shared" si="92"/>
        <v>0.6325550533809764</v>
      </c>
      <c r="X21" s="97" t="e">
        <f t="shared" si="26"/>
        <v>#DIV/0!</v>
      </c>
      <c r="Y21" s="95"/>
      <c r="Z21" s="95"/>
      <c r="AA21" s="95"/>
      <c r="AB21" s="118"/>
      <c r="AC21" s="118"/>
      <c r="AD21" s="95"/>
      <c r="AE21" s="95"/>
      <c r="AF21" s="95"/>
      <c r="AG21" s="95"/>
      <c r="AH21" s="95"/>
      <c r="AI21" s="102">
        <v>1163.06</v>
      </c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8"/>
      <c r="BM21" s="99"/>
      <c r="BN21" s="99"/>
      <c r="BO21" s="99"/>
      <c r="BP21" s="99"/>
    </row>
    <row r="22" spans="1:68" ht="15.75" customHeight="1">
      <c r="A22" s="119" t="s">
        <v>483</v>
      </c>
      <c r="B22" s="113" t="s">
        <v>234</v>
      </c>
      <c r="C22" s="100" t="s">
        <v>229</v>
      </c>
      <c r="D22" s="209" t="s">
        <v>632</v>
      </c>
      <c r="E22" s="91">
        <v>45000</v>
      </c>
      <c r="F22" s="115"/>
      <c r="G22" s="93">
        <f t="shared" si="19"/>
        <v>1.0740742222222224</v>
      </c>
      <c r="H22" s="93">
        <f t="shared" si="20"/>
        <v>0.1236811111111111</v>
      </c>
      <c r="I22" s="102">
        <f>4393.94+43939.4</f>
        <v>48333.340000000004</v>
      </c>
      <c r="J22" s="116">
        <v>16833.330000000002</v>
      </c>
      <c r="K22" s="116"/>
      <c r="L22" s="117"/>
      <c r="M22" s="96">
        <f>Y22+AB22+AE22+AH22+AL22+AN22+AQ22+AT22+AW22+AZ22+BC22+BF22</f>
        <v>5565.65</v>
      </c>
      <c r="N22" s="96" t="e">
        <f>Z22+AC22+AF22+AI22+#REF!+AO22+AR22+AU22+AX22+BA22+BD22+BG22</f>
        <v>#REF!</v>
      </c>
      <c r="O22" s="96">
        <f>AA22+AD22+AG22+AJ22+AM22+AP22+AS22+AV22+AY22+BB22+BE22+BH22</f>
        <v>0</v>
      </c>
      <c r="P22" s="81">
        <f>IF(BI22=0,SUM(Y22+AB22+AE22+AH22+AL22+AN22+AQ22+AT22+AW22+AZ22+BC22+BF22),BI22)</f>
        <v>5565.65</v>
      </c>
      <c r="Q22" s="81" t="e">
        <f>IF(BJ22=0,SUM(Z22+AC22+AF22+AI22+#REF!+AO22+AR22+AU22+AX22+BA22+BD22+BG22),BJ22)</f>
        <v>#REF!</v>
      </c>
      <c r="R22" s="81">
        <f>IF(BK22=0,SUM(AA22+AD22+AG22+AJ22+AM22+AP22+AS22+AV22+AY22+BB22+BE22+BH22),BK22)</f>
        <v>0</v>
      </c>
      <c r="S22" s="96">
        <f t="shared" ref="S22:T22" si="93">I22-M22</f>
        <v>42767.69</v>
      </c>
      <c r="T22" s="96" t="e">
        <f t="shared" si="93"/>
        <v>#REF!</v>
      </c>
      <c r="U22" s="96">
        <f t="shared" si="59"/>
        <v>0</v>
      </c>
      <c r="V22" s="97">
        <f t="shared" ref="V22:W22" si="94">M22/I22</f>
        <v>0.11515136342739814</v>
      </c>
      <c r="W22" s="97" t="e">
        <f t="shared" si="94"/>
        <v>#REF!</v>
      </c>
      <c r="X22" s="97" t="e">
        <f t="shared" si="26"/>
        <v>#DIV/0!</v>
      </c>
      <c r="Y22" s="95"/>
      <c r="Z22" s="102">
        <f>3725.61+3078.02</f>
        <v>6803.63</v>
      </c>
      <c r="AA22" s="95"/>
      <c r="AB22" s="118"/>
      <c r="AC22" s="130">
        <v>4068.81</v>
      </c>
      <c r="AD22" s="95"/>
      <c r="AE22" s="102">
        <v>1171.71</v>
      </c>
      <c r="AF22" s="102">
        <f>2983.79</f>
        <v>2983.79</v>
      </c>
      <c r="AG22" s="95"/>
      <c r="AH22" s="102">
        <v>4393.9399999999996</v>
      </c>
      <c r="AI22" s="95"/>
      <c r="AJ22" s="95"/>
      <c r="AK22" s="1">
        <v>4393.9399999999996</v>
      </c>
      <c r="AL22" s="102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8"/>
      <c r="BM22" s="99"/>
      <c r="BN22" s="99"/>
      <c r="BO22" s="99"/>
      <c r="BP22" s="99"/>
    </row>
    <row r="23" spans="1:68" ht="15.75" customHeight="1">
      <c r="A23" s="119"/>
      <c r="B23" s="113" t="s">
        <v>236</v>
      </c>
      <c r="C23" s="100" t="s">
        <v>229</v>
      </c>
      <c r="D23" s="121" t="s">
        <v>633</v>
      </c>
      <c r="E23" s="91">
        <v>43000</v>
      </c>
      <c r="F23" s="115"/>
      <c r="G23" s="93">
        <f t="shared" si="19"/>
        <v>0</v>
      </c>
      <c r="H23" s="93">
        <f t="shared" si="20"/>
        <v>0</v>
      </c>
      <c r="I23" s="95"/>
      <c r="J23" s="116">
        <v>18798.599999999999</v>
      </c>
      <c r="K23" s="116"/>
      <c r="L23" s="117"/>
      <c r="M23" s="96">
        <f t="shared" ref="M23:O23" si="95">Y23+AB23+AE23+AH23+AK23+AN23+AQ23+AT23+AW23+AZ23+BC23+BF23</f>
        <v>0</v>
      </c>
      <c r="N23" s="96">
        <f t="shared" si="95"/>
        <v>16938.93</v>
      </c>
      <c r="O23" s="96">
        <f t="shared" si="95"/>
        <v>0</v>
      </c>
      <c r="P23" s="81">
        <f t="shared" ref="P23:R23" si="96">IF(BI23=0,SUM(Y23+AB23+AE23+AH23+AK23+AN23+AQ23+AT23+AW23+AZ23+BC23+BF23),BI23)</f>
        <v>0</v>
      </c>
      <c r="Q23" s="81">
        <f t="shared" si="96"/>
        <v>16938.93</v>
      </c>
      <c r="R23" s="81">
        <f t="shared" si="96"/>
        <v>0</v>
      </c>
      <c r="S23" s="96">
        <f t="shared" ref="S23:T23" si="97">I23-M23</f>
        <v>0</v>
      </c>
      <c r="T23" s="96">
        <f t="shared" si="97"/>
        <v>1859.6699999999983</v>
      </c>
      <c r="U23" s="96">
        <f t="shared" si="59"/>
        <v>0</v>
      </c>
      <c r="V23" s="97" t="e">
        <f t="shared" ref="V23:W23" si="98">M23/I23</f>
        <v>#DIV/0!</v>
      </c>
      <c r="W23" s="97">
        <f t="shared" si="98"/>
        <v>0.90107401615013893</v>
      </c>
      <c r="X23" s="97" t="e">
        <f t="shared" si="26"/>
        <v>#DIV/0!</v>
      </c>
      <c r="Y23" s="95"/>
      <c r="Z23" s="102">
        <v>3133.1</v>
      </c>
      <c r="AA23" s="95"/>
      <c r="AB23" s="118"/>
      <c r="AC23" s="118">
        <f>3133.1</f>
        <v>3133.1</v>
      </c>
      <c r="AD23" s="95"/>
      <c r="AE23" s="95"/>
      <c r="AF23" s="356">
        <f>3133.1+886.71</f>
        <v>4019.81</v>
      </c>
      <c r="AG23" s="128"/>
      <c r="AH23" s="128"/>
      <c r="AI23" s="259">
        <f>3297.25+29.21</f>
        <v>3326.46</v>
      </c>
      <c r="AJ23" s="128"/>
      <c r="AK23" s="95"/>
      <c r="AL23" s="259">
        <v>3326.46</v>
      </c>
      <c r="AM23" s="128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8"/>
      <c r="BM23" s="99"/>
      <c r="BN23" s="99"/>
      <c r="BO23" s="99"/>
      <c r="BP23" s="99"/>
    </row>
    <row r="24" spans="1:68" ht="15.75" customHeight="1">
      <c r="A24" s="119"/>
      <c r="B24" s="113"/>
      <c r="C24" s="100" t="s">
        <v>229</v>
      </c>
      <c r="D24" s="121" t="s">
        <v>238</v>
      </c>
      <c r="E24" s="91">
        <v>44707.32</v>
      </c>
      <c r="F24" s="92">
        <v>50000</v>
      </c>
      <c r="G24" s="93">
        <f t="shared" si="19"/>
        <v>0</v>
      </c>
      <c r="H24" s="93"/>
      <c r="I24" s="95"/>
      <c r="J24" s="116"/>
      <c r="K24" s="116"/>
      <c r="L24" s="117"/>
      <c r="M24" s="96">
        <f t="shared" ref="M24:O24" si="99">Y24+AB24+AE24+AH24+AK24+AN24+AQ24+AT24+AW24+AZ24+BC24+BF24</f>
        <v>0</v>
      </c>
      <c r="N24" s="96">
        <f t="shared" si="99"/>
        <v>0</v>
      </c>
      <c r="O24" s="96">
        <f t="shared" si="99"/>
        <v>0</v>
      </c>
      <c r="P24" s="81">
        <f t="shared" ref="P24:R24" si="100">IF(BI24=0,SUM(Y24+AB24+AE24+AH24+AK24+AN24+AQ24+AT24+AW24+AZ24+BC24+BF24),BI24)</f>
        <v>0</v>
      </c>
      <c r="Q24" s="81">
        <f t="shared" si="100"/>
        <v>0</v>
      </c>
      <c r="R24" s="81">
        <f t="shared" si="100"/>
        <v>0</v>
      </c>
      <c r="S24" s="96">
        <f t="shared" ref="S24:T24" si="101">I24-M24</f>
        <v>0</v>
      </c>
      <c r="T24" s="96">
        <f t="shared" si="101"/>
        <v>0</v>
      </c>
      <c r="U24" s="96">
        <f t="shared" si="59"/>
        <v>0</v>
      </c>
      <c r="V24" s="97" t="e">
        <f t="shared" ref="V24:W24" si="102">M24/I24</f>
        <v>#DIV/0!</v>
      </c>
      <c r="W24" s="97" t="e">
        <f t="shared" si="102"/>
        <v>#DIV/0!</v>
      </c>
      <c r="X24" s="97" t="e">
        <f t="shared" si="26"/>
        <v>#DIV/0!</v>
      </c>
      <c r="Y24" s="95"/>
      <c r="Z24" s="95"/>
      <c r="AA24" s="95"/>
      <c r="AB24" s="118"/>
      <c r="AC24" s="118"/>
      <c r="AD24" s="95"/>
      <c r="AE24" s="95"/>
      <c r="AF24" s="349"/>
      <c r="AG24" s="128"/>
      <c r="AH24" s="128"/>
      <c r="AI24" s="128"/>
      <c r="AJ24" s="128"/>
      <c r="AK24" s="95"/>
      <c r="AL24" s="128"/>
      <c r="AM24" s="128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8"/>
      <c r="BM24" s="99"/>
      <c r="BN24" s="99"/>
      <c r="BO24" s="99"/>
      <c r="BP24" s="99"/>
    </row>
    <row r="25" spans="1:68" ht="15.75" customHeight="1">
      <c r="A25" s="112"/>
      <c r="B25" s="113" t="s">
        <v>239</v>
      </c>
      <c r="C25" s="100" t="s">
        <v>240</v>
      </c>
      <c r="D25" s="90" t="s">
        <v>634</v>
      </c>
      <c r="E25" s="91">
        <v>7000</v>
      </c>
      <c r="F25" s="91"/>
      <c r="G25" s="93">
        <f t="shared" si="19"/>
        <v>0</v>
      </c>
      <c r="H25" s="93">
        <f t="shared" ref="H25:H54" si="103">M25/E25</f>
        <v>0</v>
      </c>
      <c r="I25" s="95"/>
      <c r="J25" s="116">
        <v>5583.4</v>
      </c>
      <c r="K25" s="116"/>
      <c r="L25" s="117"/>
      <c r="M25" s="96">
        <f t="shared" ref="M25:O25" si="104">Y25+AB25+AE25+AH25+AK25+AN25+AQ25+AT25+AW25+AZ25+BC25+BF25</f>
        <v>0</v>
      </c>
      <c r="N25" s="96">
        <f t="shared" si="104"/>
        <v>5583.4</v>
      </c>
      <c r="O25" s="96">
        <f t="shared" si="104"/>
        <v>0</v>
      </c>
      <c r="P25" s="81">
        <f t="shared" ref="P25:R25" si="105">IF(BI25=0,SUM(Y25+AB25+AE25+AH25+AK25+AN25+AQ25+AT25+AW25+AZ25+BC25+BF25),BI25)</f>
        <v>0</v>
      </c>
      <c r="Q25" s="81">
        <f t="shared" si="105"/>
        <v>5583.4</v>
      </c>
      <c r="R25" s="81">
        <f t="shared" si="105"/>
        <v>0</v>
      </c>
      <c r="S25" s="96">
        <f t="shared" ref="S25:T25" si="106">I25-M25</f>
        <v>0</v>
      </c>
      <c r="T25" s="96">
        <f t="shared" si="106"/>
        <v>0</v>
      </c>
      <c r="U25" s="96">
        <f t="shared" si="59"/>
        <v>0</v>
      </c>
      <c r="V25" s="97" t="e">
        <f t="shared" ref="V25:W25" si="107">M25/I25</f>
        <v>#DIV/0!</v>
      </c>
      <c r="W25" s="97">
        <f t="shared" si="107"/>
        <v>1</v>
      </c>
      <c r="X25" s="97" t="e">
        <f t="shared" si="26"/>
        <v>#DIV/0!</v>
      </c>
      <c r="Y25" s="95"/>
      <c r="Z25" s="95"/>
      <c r="AA25" s="95"/>
      <c r="AB25" s="118"/>
      <c r="AC25" s="118"/>
      <c r="AD25" s="95"/>
      <c r="AE25" s="95"/>
      <c r="AF25" s="102">
        <v>5583.4</v>
      </c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8"/>
      <c r="BM25" s="99"/>
      <c r="BN25" s="99"/>
      <c r="BO25" s="99"/>
      <c r="BP25" s="99"/>
    </row>
    <row r="26" spans="1:68" ht="15.75" customHeight="1">
      <c r="A26" s="355" t="s">
        <v>635</v>
      </c>
      <c r="B26" s="113"/>
      <c r="C26" s="100" t="s">
        <v>242</v>
      </c>
      <c r="D26" s="121" t="s">
        <v>636</v>
      </c>
      <c r="E26" s="115">
        <v>8404</v>
      </c>
      <c r="F26" s="115"/>
      <c r="G26" s="93">
        <f t="shared" si="19"/>
        <v>0.3420395049976202</v>
      </c>
      <c r="H26" s="93">
        <f t="shared" si="103"/>
        <v>0.3420395049976202</v>
      </c>
      <c r="I26" s="102">
        <v>2874.5</v>
      </c>
      <c r="J26" s="116"/>
      <c r="K26" s="116"/>
      <c r="L26" s="117"/>
      <c r="M26" s="96">
        <f t="shared" ref="M26:O26" si="108">Y26+AB26+AE26+AH26+AK26+AN26+AQ26+AT26+AW26+AZ26+BC26+BF26</f>
        <v>2874.5</v>
      </c>
      <c r="N26" s="96">
        <f t="shared" si="108"/>
        <v>0</v>
      </c>
      <c r="O26" s="96">
        <f t="shared" si="108"/>
        <v>0</v>
      </c>
      <c r="P26" s="81">
        <f t="shared" ref="P26:R26" si="109">IF(BI26=0,SUM(Y26+AB26+AE26+AH26+AK26+AN26+AQ26+AT26+AW26+AZ26+BC26+BF26),BI26)</f>
        <v>2874.5</v>
      </c>
      <c r="Q26" s="81">
        <f t="shared" si="109"/>
        <v>0</v>
      </c>
      <c r="R26" s="81">
        <f t="shared" si="109"/>
        <v>0</v>
      </c>
      <c r="S26" s="96">
        <f t="shared" ref="S26:T26" si="110">I26-M26</f>
        <v>0</v>
      </c>
      <c r="T26" s="96">
        <f t="shared" si="110"/>
        <v>0</v>
      </c>
      <c r="U26" s="96">
        <f t="shared" si="59"/>
        <v>0</v>
      </c>
      <c r="V26" s="97">
        <f t="shared" ref="V26:W26" si="111">M26/I26</f>
        <v>1</v>
      </c>
      <c r="W26" s="97" t="e">
        <f t="shared" si="111"/>
        <v>#DIV/0!</v>
      </c>
      <c r="X26" s="97" t="e">
        <f t="shared" si="26"/>
        <v>#DIV/0!</v>
      </c>
      <c r="Y26" s="95"/>
      <c r="Z26" s="95"/>
      <c r="AA26" s="95"/>
      <c r="AB26" s="118"/>
      <c r="AC26" s="118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102">
        <v>2874.5</v>
      </c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8"/>
      <c r="BM26" s="99"/>
      <c r="BN26" s="99"/>
      <c r="BO26" s="99"/>
      <c r="BP26" s="99"/>
    </row>
    <row r="27" spans="1:68" ht="15.75" customHeight="1">
      <c r="A27" s="112"/>
      <c r="B27" s="113" t="s">
        <v>244</v>
      </c>
      <c r="C27" s="100" t="s">
        <v>245</v>
      </c>
      <c r="D27" s="90" t="s">
        <v>86</v>
      </c>
      <c r="E27" s="91">
        <v>10000</v>
      </c>
      <c r="F27" s="91"/>
      <c r="G27" s="93">
        <f t="shared" si="19"/>
        <v>0</v>
      </c>
      <c r="H27" s="93">
        <f t="shared" si="103"/>
        <v>0</v>
      </c>
      <c r="I27" s="95"/>
      <c r="J27" s="116">
        <v>13095</v>
      </c>
      <c r="K27" s="116"/>
      <c r="L27" s="117"/>
      <c r="M27" s="96">
        <f t="shared" ref="M27:O27" si="112">Y27+AB27+AE27+AH27+AK27+AN27+AQ27+AT27+AW27+AZ27+BC27+BF27</f>
        <v>0</v>
      </c>
      <c r="N27" s="96">
        <f t="shared" si="112"/>
        <v>13095</v>
      </c>
      <c r="O27" s="96">
        <f t="shared" si="112"/>
        <v>0</v>
      </c>
      <c r="P27" s="81">
        <f t="shared" ref="P27:R27" si="113">IF(BI27=0,SUM(Y27+AB27+AE27+AH27+AK27+AN27+AQ27+AT27+AW27+AZ27+BC27+BF27),BI27)</f>
        <v>0</v>
      </c>
      <c r="Q27" s="81">
        <f t="shared" si="113"/>
        <v>13095</v>
      </c>
      <c r="R27" s="81">
        <f t="shared" si="113"/>
        <v>0</v>
      </c>
      <c r="S27" s="96">
        <f t="shared" ref="S27:T27" si="114">I27-M27</f>
        <v>0</v>
      </c>
      <c r="T27" s="96">
        <f t="shared" si="114"/>
        <v>0</v>
      </c>
      <c r="U27" s="96">
        <f t="shared" si="59"/>
        <v>0</v>
      </c>
      <c r="V27" s="97" t="e">
        <f t="shared" ref="V27:W27" si="115">M27/I27</f>
        <v>#DIV/0!</v>
      </c>
      <c r="W27" s="97">
        <f t="shared" si="115"/>
        <v>1</v>
      </c>
      <c r="X27" s="97" t="e">
        <f t="shared" si="26"/>
        <v>#DIV/0!</v>
      </c>
      <c r="Y27" s="95"/>
      <c r="Z27" s="95">
        <f>13095</f>
        <v>13095</v>
      </c>
      <c r="AA27" s="95"/>
      <c r="AB27" s="118"/>
      <c r="AC27" s="118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8"/>
      <c r="BM27" s="99"/>
      <c r="BN27" s="99"/>
      <c r="BO27" s="99"/>
      <c r="BP27" s="99"/>
    </row>
    <row r="28" spans="1:68" ht="15.75" customHeight="1">
      <c r="A28" s="112"/>
      <c r="B28" s="113" t="s">
        <v>246</v>
      </c>
      <c r="C28" s="100" t="s">
        <v>240</v>
      </c>
      <c r="D28" s="90" t="s">
        <v>87</v>
      </c>
      <c r="E28" s="91">
        <v>4202</v>
      </c>
      <c r="F28" s="91"/>
      <c r="G28" s="93">
        <f t="shared" si="19"/>
        <v>0</v>
      </c>
      <c r="H28" s="93">
        <f t="shared" si="103"/>
        <v>0</v>
      </c>
      <c r="I28" s="95"/>
      <c r="J28" s="116">
        <v>16850</v>
      </c>
      <c r="K28" s="116"/>
      <c r="L28" s="117"/>
      <c r="M28" s="96">
        <f t="shared" ref="M28:O28" si="116">Y28+AB28+AE28+AH28+AK28+AN28+AQ28+AT28+AW28+AZ28+BC28+BF28</f>
        <v>0</v>
      </c>
      <c r="N28" s="96">
        <f t="shared" si="116"/>
        <v>5229.5</v>
      </c>
      <c r="O28" s="96">
        <f t="shared" si="116"/>
        <v>0</v>
      </c>
      <c r="P28" s="81">
        <f t="shared" ref="P28:R28" si="117">IF(BI28=0,SUM(Y28+AB28+AE28+AH28+AK28+AN28+AQ28+AT28+AW28+AZ28+BC28+BF28),BI28)</f>
        <v>0</v>
      </c>
      <c r="Q28" s="81">
        <f t="shared" si="117"/>
        <v>5229.5</v>
      </c>
      <c r="R28" s="81">
        <f t="shared" si="117"/>
        <v>0</v>
      </c>
      <c r="S28" s="96">
        <f t="shared" ref="S28:T28" si="118">I28-M28</f>
        <v>0</v>
      </c>
      <c r="T28" s="96">
        <f t="shared" si="118"/>
        <v>11620.5</v>
      </c>
      <c r="U28" s="96">
        <f t="shared" si="59"/>
        <v>0</v>
      </c>
      <c r="V28" s="97" t="e">
        <f t="shared" ref="V28:W28" si="119">M28/I28</f>
        <v>#DIV/0!</v>
      </c>
      <c r="W28" s="97">
        <f t="shared" si="119"/>
        <v>0.31035608308605339</v>
      </c>
      <c r="X28" s="97" t="e">
        <f t="shared" si="26"/>
        <v>#DIV/0!</v>
      </c>
      <c r="Y28" s="95"/>
      <c r="Z28" s="95"/>
      <c r="AA28" s="95"/>
      <c r="AB28" s="118"/>
      <c r="AC28" s="130">
        <v>5229.5</v>
      </c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8"/>
      <c r="BM28" s="99"/>
      <c r="BN28" s="99"/>
      <c r="BO28" s="99"/>
      <c r="BP28" s="99"/>
    </row>
    <row r="29" spans="1:68" ht="15.75" customHeight="1">
      <c r="A29" s="119"/>
      <c r="B29" s="113"/>
      <c r="C29" s="100" t="s">
        <v>242</v>
      </c>
      <c r="D29" s="90" t="s">
        <v>247</v>
      </c>
      <c r="E29" s="91">
        <v>4202</v>
      </c>
      <c r="F29" s="91"/>
      <c r="G29" s="93">
        <f t="shared" si="19"/>
        <v>0</v>
      </c>
      <c r="H29" s="93">
        <f t="shared" si="103"/>
        <v>0</v>
      </c>
      <c r="I29" s="95"/>
      <c r="J29" s="116"/>
      <c r="K29" s="116"/>
      <c r="L29" s="117"/>
      <c r="M29" s="96">
        <f t="shared" ref="M29:O29" si="120">Y29+AB29+AE29+AH29+AK29+AN29+AQ29+AT29+AW29+AZ29+BC29+BF29</f>
        <v>0</v>
      </c>
      <c r="N29" s="96">
        <f t="shared" si="120"/>
        <v>0</v>
      </c>
      <c r="O29" s="96">
        <f t="shared" si="120"/>
        <v>0</v>
      </c>
      <c r="P29" s="81">
        <f t="shared" ref="P29:R29" si="121">IF(BI29=0,SUM(Y29+AB29+AE29+AH29+AK29+AN29+AQ29+AT29+AW29+AZ29+BC29+BF29),BI29)</f>
        <v>0</v>
      </c>
      <c r="Q29" s="81">
        <f t="shared" si="121"/>
        <v>0</v>
      </c>
      <c r="R29" s="81">
        <f t="shared" si="121"/>
        <v>0</v>
      </c>
      <c r="S29" s="96">
        <f t="shared" ref="S29:T29" si="122">I29-M29</f>
        <v>0</v>
      </c>
      <c r="T29" s="96">
        <f t="shared" si="122"/>
        <v>0</v>
      </c>
      <c r="U29" s="96">
        <f t="shared" si="59"/>
        <v>0</v>
      </c>
      <c r="V29" s="97" t="e">
        <f t="shared" ref="V29:W29" si="123">M29/I29</f>
        <v>#DIV/0!</v>
      </c>
      <c r="W29" s="97" t="e">
        <f t="shared" si="123"/>
        <v>#DIV/0!</v>
      </c>
      <c r="X29" s="97" t="e">
        <f t="shared" si="26"/>
        <v>#DIV/0!</v>
      </c>
      <c r="Y29" s="95"/>
      <c r="Z29" s="128"/>
      <c r="AA29" s="95"/>
      <c r="AB29" s="118"/>
      <c r="AC29" s="118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8"/>
      <c r="BM29" s="99"/>
      <c r="BN29" s="99"/>
      <c r="BO29" s="99"/>
      <c r="BP29" s="99"/>
    </row>
    <row r="30" spans="1:68" ht="15.75" customHeight="1">
      <c r="A30" s="112"/>
      <c r="B30" s="120" t="s">
        <v>488</v>
      </c>
      <c r="C30" s="100" t="s">
        <v>240</v>
      </c>
      <c r="D30" s="90" t="s">
        <v>637</v>
      </c>
      <c r="E30" s="91">
        <v>18404</v>
      </c>
      <c r="F30" s="91"/>
      <c r="G30" s="93">
        <f t="shared" si="19"/>
        <v>0</v>
      </c>
      <c r="H30" s="93">
        <f t="shared" si="103"/>
        <v>0</v>
      </c>
      <c r="I30" s="95"/>
      <c r="J30" s="116">
        <f>2515+5718.85</f>
        <v>8233.85</v>
      </c>
      <c r="K30" s="116"/>
      <c r="L30" s="117"/>
      <c r="M30" s="96">
        <f t="shared" ref="M30:O30" si="124">Y30+AB30+AE30+AH30+AK30+AN30+AQ30+AT30+AW30+AZ30+BC30+BF30</f>
        <v>0</v>
      </c>
      <c r="N30" s="96">
        <f t="shared" si="124"/>
        <v>0</v>
      </c>
      <c r="O30" s="96">
        <f t="shared" si="124"/>
        <v>0</v>
      </c>
      <c r="P30" s="81">
        <f t="shared" ref="P30:R30" si="125">IF(BI30=0,SUM(Y30+AB30+AE30+AH30+AK30+AN30+AQ30+AT30+AW30+AZ30+BC30+BF30),BI30)</f>
        <v>0</v>
      </c>
      <c r="Q30" s="81">
        <f t="shared" si="125"/>
        <v>0</v>
      </c>
      <c r="R30" s="81">
        <f t="shared" si="125"/>
        <v>0</v>
      </c>
      <c r="S30" s="96">
        <f t="shared" ref="S30:T30" si="126">I30-M30</f>
        <v>0</v>
      </c>
      <c r="T30" s="96">
        <f t="shared" si="126"/>
        <v>8233.85</v>
      </c>
      <c r="U30" s="96">
        <f t="shared" si="59"/>
        <v>0</v>
      </c>
      <c r="V30" s="97" t="e">
        <f t="shared" ref="V30:W30" si="127">M30/I30</f>
        <v>#DIV/0!</v>
      </c>
      <c r="W30" s="97">
        <f t="shared" si="127"/>
        <v>0</v>
      </c>
      <c r="X30" s="97" t="e">
        <f t="shared" si="26"/>
        <v>#DIV/0!</v>
      </c>
      <c r="Y30" s="95"/>
      <c r="Z30" s="95"/>
      <c r="AA30" s="95"/>
      <c r="AB30" s="118"/>
      <c r="AC30" s="118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  <c r="BM30" s="99"/>
      <c r="BN30" s="99"/>
      <c r="BO30" s="99"/>
      <c r="BP30" s="99"/>
    </row>
    <row r="31" spans="1:68" ht="15.75" customHeight="1">
      <c r="A31" s="355" t="s">
        <v>638</v>
      </c>
      <c r="B31" s="120" t="s">
        <v>490</v>
      </c>
      <c r="C31" s="100" t="s">
        <v>240</v>
      </c>
      <c r="D31" s="129" t="s">
        <v>639</v>
      </c>
      <c r="E31" s="91"/>
      <c r="F31" s="91"/>
      <c r="G31" s="93" t="e">
        <f t="shared" si="19"/>
        <v>#DIV/0!</v>
      </c>
      <c r="H31" s="93" t="e">
        <f t="shared" si="103"/>
        <v>#DIV/0!</v>
      </c>
      <c r="I31" s="95">
        <f>431.95+943.55</f>
        <v>1375.5</v>
      </c>
      <c r="J31" s="116">
        <f>977.38+2861.28</f>
        <v>3838.6600000000003</v>
      </c>
      <c r="K31" s="116"/>
      <c r="L31" s="117"/>
      <c r="M31" s="96">
        <f t="shared" ref="M31:O31" si="128">Y31+AB31+AE31+AH31+AK31+AN31+AQ31+AT31+AW31+AZ31+BC31+BF31</f>
        <v>0</v>
      </c>
      <c r="N31" s="96">
        <f t="shared" si="128"/>
        <v>3838.66</v>
      </c>
      <c r="O31" s="96">
        <f t="shared" si="128"/>
        <v>0</v>
      </c>
      <c r="P31" s="81">
        <f t="shared" ref="P31:R31" si="129">IF(BI31=0,SUM(Y31+AB31+AE31+AH31+AK31+AN31+AQ31+AT31+AW31+AZ31+BC31+BF31),BI31)</f>
        <v>0</v>
      </c>
      <c r="Q31" s="81">
        <f t="shared" si="129"/>
        <v>3838.66</v>
      </c>
      <c r="R31" s="81">
        <f t="shared" si="129"/>
        <v>0</v>
      </c>
      <c r="S31" s="96">
        <f t="shared" ref="S31:T31" si="130">I31-M31</f>
        <v>1375.5</v>
      </c>
      <c r="T31" s="96">
        <f t="shared" si="130"/>
        <v>0</v>
      </c>
      <c r="U31" s="96">
        <f t="shared" si="59"/>
        <v>0</v>
      </c>
      <c r="V31" s="97">
        <f t="shared" ref="V31:W31" si="131">M31/I31</f>
        <v>0</v>
      </c>
      <c r="W31" s="97">
        <f t="shared" si="131"/>
        <v>0.99999999999999989</v>
      </c>
      <c r="X31" s="97" t="e">
        <f t="shared" si="26"/>
        <v>#DIV/0!</v>
      </c>
      <c r="Y31" s="95"/>
      <c r="Z31" s="95"/>
      <c r="AA31" s="95"/>
      <c r="AB31" s="118"/>
      <c r="AC31" s="118"/>
      <c r="AD31" s="95"/>
      <c r="AE31" s="95"/>
      <c r="AF31" s="95"/>
      <c r="AG31" s="95"/>
      <c r="AH31" s="95"/>
      <c r="AI31" s="102">
        <v>3838.66</v>
      </c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8"/>
      <c r="BM31" s="99"/>
      <c r="BN31" s="99"/>
      <c r="BO31" s="99"/>
      <c r="BP31" s="99"/>
    </row>
    <row r="32" spans="1:68" ht="15.75" customHeight="1">
      <c r="A32" s="112"/>
      <c r="B32" s="113"/>
      <c r="C32" s="100" t="s">
        <v>240</v>
      </c>
      <c r="D32" s="90" t="s">
        <v>640</v>
      </c>
      <c r="E32" s="91">
        <v>20000</v>
      </c>
      <c r="F32" s="91"/>
      <c r="G32" s="93">
        <f t="shared" si="19"/>
        <v>0</v>
      </c>
      <c r="H32" s="93">
        <f t="shared" si="103"/>
        <v>0</v>
      </c>
      <c r="I32" s="95"/>
      <c r="J32" s="116"/>
      <c r="K32" s="116"/>
      <c r="L32" s="117"/>
      <c r="M32" s="96">
        <f t="shared" ref="M32:O32" si="132">Y32+AB32+AE32+AH32+AK32+AN32+AQ32+AT32+AW32+AZ32+BC32+BF32</f>
        <v>0</v>
      </c>
      <c r="N32" s="96">
        <f t="shared" si="132"/>
        <v>0</v>
      </c>
      <c r="O32" s="96">
        <f t="shared" si="132"/>
        <v>0</v>
      </c>
      <c r="P32" s="81">
        <f t="shared" ref="P32:R32" si="133">IF(BI32=0,SUM(Y32+AB32+AE32+AH32+AK32+AN32+AQ32+AT32+AW32+AZ32+BC32+BF32),BI32)</f>
        <v>0</v>
      </c>
      <c r="Q32" s="81">
        <f t="shared" si="133"/>
        <v>0</v>
      </c>
      <c r="R32" s="81">
        <f t="shared" si="133"/>
        <v>0</v>
      </c>
      <c r="S32" s="96">
        <f t="shared" ref="S32:T32" si="134">I32-M32</f>
        <v>0</v>
      </c>
      <c r="T32" s="96">
        <f t="shared" si="134"/>
        <v>0</v>
      </c>
      <c r="U32" s="96">
        <f t="shared" si="59"/>
        <v>0</v>
      </c>
      <c r="V32" s="97" t="e">
        <f t="shared" ref="V32:W32" si="135">M32/I32</f>
        <v>#DIV/0!</v>
      </c>
      <c r="W32" s="97" t="e">
        <f t="shared" si="135"/>
        <v>#DIV/0!</v>
      </c>
      <c r="X32" s="97" t="e">
        <f t="shared" si="26"/>
        <v>#DIV/0!</v>
      </c>
      <c r="Y32" s="95"/>
      <c r="Z32" s="95"/>
      <c r="AA32" s="95"/>
      <c r="AB32" s="118"/>
      <c r="AC32" s="118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8"/>
      <c r="BM32" s="99"/>
      <c r="BN32" s="99"/>
      <c r="BO32" s="99"/>
      <c r="BP32" s="99"/>
    </row>
    <row r="33" spans="1:68" ht="15.75" customHeight="1">
      <c r="A33" s="112"/>
      <c r="B33" s="113" t="s">
        <v>253</v>
      </c>
      <c r="C33" s="100" t="s">
        <v>232</v>
      </c>
      <c r="D33" s="90" t="s">
        <v>91</v>
      </c>
      <c r="E33" s="91">
        <v>2025.37</v>
      </c>
      <c r="F33" s="91"/>
      <c r="G33" s="93">
        <f t="shared" si="19"/>
        <v>0</v>
      </c>
      <c r="H33" s="93">
        <f t="shared" si="103"/>
        <v>0</v>
      </c>
      <c r="I33" s="95"/>
      <c r="J33" s="116">
        <v>3374.7</v>
      </c>
      <c r="K33" s="116"/>
      <c r="L33" s="117"/>
      <c r="M33" s="96">
        <f t="shared" ref="M33:O33" si="136">Y33+AB33+AE33+AH33+AK33+AN33+AQ33+AT33+AW33+AZ33+BC33+BF33</f>
        <v>0</v>
      </c>
      <c r="N33" s="96">
        <f t="shared" si="136"/>
        <v>3374.7</v>
      </c>
      <c r="O33" s="96">
        <f t="shared" si="136"/>
        <v>0</v>
      </c>
      <c r="P33" s="81">
        <f t="shared" ref="P33:R33" si="137">IF(BI33=0,SUM(Y33+AB33+AE33+AH33+AK33+AN33+AQ33+AT33+AW33+AZ33+BC33+BF33),BI33)</f>
        <v>0</v>
      </c>
      <c r="Q33" s="81">
        <f t="shared" si="137"/>
        <v>3374.7</v>
      </c>
      <c r="R33" s="81">
        <f t="shared" si="137"/>
        <v>0</v>
      </c>
      <c r="S33" s="96">
        <f t="shared" ref="S33:T33" si="138">I33-M33</f>
        <v>0</v>
      </c>
      <c r="T33" s="96">
        <f t="shared" si="138"/>
        <v>0</v>
      </c>
      <c r="U33" s="96">
        <f t="shared" si="59"/>
        <v>0</v>
      </c>
      <c r="V33" s="97" t="e">
        <f t="shared" ref="V33:W33" si="139">M33/I33</f>
        <v>#DIV/0!</v>
      </c>
      <c r="W33" s="97">
        <f t="shared" si="139"/>
        <v>1</v>
      </c>
      <c r="X33" s="97" t="e">
        <f t="shared" si="26"/>
        <v>#DIV/0!</v>
      </c>
      <c r="Y33" s="95"/>
      <c r="Z33" s="95"/>
      <c r="AA33" s="95"/>
      <c r="AB33" s="118"/>
      <c r="AC33" s="130">
        <v>3374.7</v>
      </c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8"/>
      <c r="BM33" s="99"/>
      <c r="BN33" s="99"/>
      <c r="BO33" s="99"/>
      <c r="BP33" s="99"/>
    </row>
    <row r="34" spans="1:68" ht="15.75" customHeight="1">
      <c r="A34" s="358" t="s">
        <v>641</v>
      </c>
      <c r="B34" s="113" t="s">
        <v>254</v>
      </c>
      <c r="C34" s="100" t="s">
        <v>255</v>
      </c>
      <c r="D34" s="121" t="s">
        <v>101</v>
      </c>
      <c r="E34" s="131">
        <v>30000</v>
      </c>
      <c r="F34" s="115"/>
      <c r="G34" s="93">
        <f t="shared" si="19"/>
        <v>0.45</v>
      </c>
      <c r="H34" s="93">
        <f t="shared" si="103"/>
        <v>0</v>
      </c>
      <c r="I34" s="360">
        <v>13500</v>
      </c>
      <c r="J34" s="116">
        <v>4100</v>
      </c>
      <c r="K34" s="116"/>
      <c r="L34" s="117"/>
      <c r="M34" s="96">
        <f t="shared" ref="M34:O34" si="140">Y34+AB34+AE34+AH34+AK34+AN34+AQ34+AT34+AW34+AZ34+BC34+BF34</f>
        <v>0</v>
      </c>
      <c r="N34" s="96">
        <f t="shared" si="140"/>
        <v>4100</v>
      </c>
      <c r="O34" s="96">
        <f t="shared" si="140"/>
        <v>0</v>
      </c>
      <c r="P34" s="81">
        <f t="shared" ref="P34:R34" si="141">IF(BI34=0,SUM(Y34+AB34+AE34+AH34+AK34+AN34+AQ34+AT34+AW34+AZ34+BC34+BF34),BI34)</f>
        <v>0</v>
      </c>
      <c r="Q34" s="81">
        <f t="shared" si="141"/>
        <v>4100</v>
      </c>
      <c r="R34" s="81">
        <f t="shared" si="141"/>
        <v>0</v>
      </c>
      <c r="S34" s="133">
        <f t="shared" ref="S34:T34" si="142">I34-M34</f>
        <v>13500</v>
      </c>
      <c r="T34" s="96">
        <f t="shared" si="142"/>
        <v>0</v>
      </c>
      <c r="U34" s="96">
        <f t="shared" si="59"/>
        <v>0</v>
      </c>
      <c r="V34" s="97">
        <f t="shared" ref="V34:W34" si="143">M34/I34</f>
        <v>0</v>
      </c>
      <c r="W34" s="97">
        <f t="shared" si="143"/>
        <v>1</v>
      </c>
      <c r="X34" s="97" t="e">
        <f t="shared" si="26"/>
        <v>#DIV/0!</v>
      </c>
      <c r="Y34" s="118"/>
      <c r="Z34" s="95"/>
      <c r="AA34" s="95"/>
      <c r="AB34" s="118"/>
      <c r="AC34" s="118"/>
      <c r="AD34" s="95"/>
      <c r="AE34" s="95"/>
      <c r="AF34" s="95"/>
      <c r="AG34" s="95"/>
      <c r="AH34" s="95"/>
      <c r="AI34" s="102">
        <v>4100</v>
      </c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8"/>
      <c r="BM34" s="99"/>
      <c r="BN34" s="99"/>
      <c r="BO34" s="99"/>
      <c r="BP34" s="99"/>
    </row>
    <row r="35" spans="1:68" ht="15.75" customHeight="1">
      <c r="A35" s="358" t="s">
        <v>591</v>
      </c>
      <c r="B35" s="120" t="s">
        <v>256</v>
      </c>
      <c r="C35" s="100" t="s">
        <v>257</v>
      </c>
      <c r="D35" s="121" t="s">
        <v>103</v>
      </c>
      <c r="E35" s="131">
        <v>10000</v>
      </c>
      <c r="F35" s="115"/>
      <c r="G35" s="93">
        <f t="shared" si="19"/>
        <v>0.17576</v>
      </c>
      <c r="H35" s="93">
        <f t="shared" si="103"/>
        <v>0</v>
      </c>
      <c r="I35" s="102">
        <v>1757.6</v>
      </c>
      <c r="J35" s="116">
        <f>19903.04+4541.3+16240</f>
        <v>40684.339999999997</v>
      </c>
      <c r="K35" s="134">
        <v>16240</v>
      </c>
      <c r="L35" s="117"/>
      <c r="M35" s="96">
        <f t="shared" ref="M35:O35" si="144">Y35+AB35+AE35+AH35+AK35+AN35+AQ35+AT35+AW35+AZ35+BC35+BF35</f>
        <v>0</v>
      </c>
      <c r="N35" s="96">
        <f t="shared" si="144"/>
        <v>24444.34</v>
      </c>
      <c r="O35" s="96">
        <f t="shared" si="144"/>
        <v>0</v>
      </c>
      <c r="P35" s="81">
        <f t="shared" ref="P35:R35" si="145">IF(BI35=0,SUM(Y35+AB35+AE35+AH35+AK35+AN35+AQ35+AT35+AW35+AZ35+BC35+BF35),BI35)</f>
        <v>0</v>
      </c>
      <c r="Q35" s="81">
        <f t="shared" si="145"/>
        <v>24444.34</v>
      </c>
      <c r="R35" s="81">
        <f t="shared" si="145"/>
        <v>0</v>
      </c>
      <c r="S35" s="96">
        <f t="shared" ref="S35:S66" si="146">I35-M35</f>
        <v>1757.6</v>
      </c>
      <c r="T35" s="96">
        <f>J35-N35-K35</f>
        <v>0</v>
      </c>
      <c r="U35" s="96">
        <f t="shared" si="59"/>
        <v>0</v>
      </c>
      <c r="V35" s="97">
        <f t="shared" ref="V35:W35" si="147">M35/I35</f>
        <v>0</v>
      </c>
      <c r="W35" s="97">
        <f t="shared" si="147"/>
        <v>0.60082921340250328</v>
      </c>
      <c r="X35" s="97" t="e">
        <f t="shared" si="26"/>
        <v>#DIV/0!</v>
      </c>
      <c r="Y35" s="95"/>
      <c r="Z35" s="95"/>
      <c r="AA35" s="95"/>
      <c r="AB35" s="118"/>
      <c r="AC35" s="118">
        <f>19903.04</f>
        <v>19903.04</v>
      </c>
      <c r="AD35" s="95"/>
      <c r="AE35" s="95"/>
      <c r="AF35" s="95"/>
      <c r="AG35" s="95"/>
      <c r="AH35" s="95"/>
      <c r="AI35" s="102">
        <v>4541.3</v>
      </c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8"/>
      <c r="BM35" s="99"/>
      <c r="BN35" s="99"/>
      <c r="BO35" s="99"/>
      <c r="BP35" s="99"/>
    </row>
    <row r="36" spans="1:68" ht="15.75" customHeight="1">
      <c r="A36" s="119"/>
      <c r="B36" s="135" t="s">
        <v>258</v>
      </c>
      <c r="C36" s="100" t="s">
        <v>259</v>
      </c>
      <c r="D36" s="121" t="s">
        <v>260</v>
      </c>
      <c r="E36" s="136"/>
      <c r="F36" s="115"/>
      <c r="G36" s="93" t="e">
        <f t="shared" si="19"/>
        <v>#DIV/0!</v>
      </c>
      <c r="H36" s="93" t="e">
        <f t="shared" si="103"/>
        <v>#DIV/0!</v>
      </c>
      <c r="I36" s="95"/>
      <c r="J36" s="116">
        <v>949.5</v>
      </c>
      <c r="K36" s="116"/>
      <c r="L36" s="117"/>
      <c r="M36" s="96">
        <f t="shared" ref="M36:O36" si="148">Y36+AB36+AE36+AH36+AK36+AN36+AQ36+AT36+AW36+AZ36+BC36+BF36</f>
        <v>0</v>
      </c>
      <c r="N36" s="96">
        <f t="shared" si="148"/>
        <v>949.5</v>
      </c>
      <c r="O36" s="96">
        <f t="shared" si="148"/>
        <v>0</v>
      </c>
      <c r="P36" s="81">
        <f t="shared" ref="P36:R36" si="149">IF(BI36=0,SUM(Y36+AB36+AE36+AH36+AK36+AN36+AQ36+AT36+AW36+AZ36+BC36+BF36),BI36)</f>
        <v>0</v>
      </c>
      <c r="Q36" s="81">
        <f t="shared" si="149"/>
        <v>949.5</v>
      </c>
      <c r="R36" s="81">
        <f t="shared" si="149"/>
        <v>0</v>
      </c>
      <c r="S36" s="96">
        <f t="shared" si="146"/>
        <v>0</v>
      </c>
      <c r="T36" s="96">
        <f t="shared" ref="T36:T42" si="150">J36-N36</f>
        <v>0</v>
      </c>
      <c r="U36" s="96">
        <f t="shared" si="59"/>
        <v>0</v>
      </c>
      <c r="V36" s="97" t="e">
        <f t="shared" ref="V36:W36" si="151">M36/I36</f>
        <v>#DIV/0!</v>
      </c>
      <c r="W36" s="97">
        <f t="shared" si="151"/>
        <v>1</v>
      </c>
      <c r="X36" s="97" t="e">
        <f t="shared" si="26"/>
        <v>#DIV/0!</v>
      </c>
      <c r="Y36" s="95"/>
      <c r="Z36" s="95"/>
      <c r="AA36" s="95"/>
      <c r="AB36" s="118"/>
      <c r="AC36" s="130">
        <v>949.5</v>
      </c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8"/>
      <c r="BM36" s="99"/>
      <c r="BN36" s="99"/>
      <c r="BO36" s="99"/>
      <c r="BP36" s="99"/>
    </row>
    <row r="37" spans="1:68" ht="15.75" customHeight="1">
      <c r="A37" s="119"/>
      <c r="B37" s="113"/>
      <c r="C37" s="100" t="s">
        <v>261</v>
      </c>
      <c r="D37" s="90" t="s">
        <v>92</v>
      </c>
      <c r="E37" s="91">
        <v>19200</v>
      </c>
      <c r="F37" s="91"/>
      <c r="G37" s="93">
        <f t="shared" si="19"/>
        <v>0</v>
      </c>
      <c r="H37" s="93">
        <f t="shared" si="103"/>
        <v>0</v>
      </c>
      <c r="I37" s="95"/>
      <c r="J37" s="357">
        <v>50813</v>
      </c>
      <c r="K37" s="116"/>
      <c r="L37" s="117"/>
      <c r="M37" s="96">
        <f t="shared" ref="M37:O37" si="152">Y37+AB37+AE37+AH37+AK37+AN37+AQ37+AT37+AW37+AZ37+BC37+BF37</f>
        <v>0</v>
      </c>
      <c r="N37" s="96">
        <f t="shared" si="152"/>
        <v>0</v>
      </c>
      <c r="O37" s="96">
        <f t="shared" si="152"/>
        <v>0</v>
      </c>
      <c r="P37" s="81">
        <f t="shared" ref="P37:R37" si="153">IF(BI37=0,SUM(Y37+AB37+AE37+AH37+AK37+AN37+AQ37+AT37+AW37+AZ37+BC37+BF37),BI37)</f>
        <v>0</v>
      </c>
      <c r="Q37" s="81">
        <f t="shared" si="153"/>
        <v>0</v>
      </c>
      <c r="R37" s="81">
        <f t="shared" si="153"/>
        <v>0</v>
      </c>
      <c r="S37" s="96">
        <f t="shared" si="146"/>
        <v>0</v>
      </c>
      <c r="T37" s="362">
        <f t="shared" si="150"/>
        <v>50813</v>
      </c>
      <c r="U37" s="96">
        <f t="shared" si="59"/>
        <v>0</v>
      </c>
      <c r="V37" s="97" t="e">
        <f t="shared" ref="V37:W37" si="154">M37/I37</f>
        <v>#DIV/0!</v>
      </c>
      <c r="W37" s="97">
        <f t="shared" si="154"/>
        <v>0</v>
      </c>
      <c r="X37" s="97" t="e">
        <f t="shared" si="26"/>
        <v>#DIV/0!</v>
      </c>
      <c r="Y37" s="95"/>
      <c r="Z37" s="95"/>
      <c r="AA37" s="95"/>
      <c r="AB37" s="118"/>
      <c r="AC37" s="118"/>
      <c r="AD37" s="95"/>
      <c r="AE37" s="95"/>
      <c r="AF37" s="95"/>
      <c r="AG37" s="95"/>
      <c r="AH37" s="95"/>
      <c r="AI37" s="95"/>
      <c r="AJ37" s="95"/>
      <c r="AK37" s="128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128"/>
      <c r="BG37" s="95"/>
      <c r="BH37" s="95"/>
      <c r="BI37" s="95"/>
      <c r="BJ37" s="95"/>
      <c r="BK37" s="95"/>
      <c r="BL37" s="98"/>
      <c r="BM37" s="99"/>
      <c r="BN37" s="99"/>
      <c r="BO37" s="99"/>
      <c r="BP37" s="99"/>
    </row>
    <row r="38" spans="1:68" ht="15.75" customHeight="1">
      <c r="A38" s="119"/>
      <c r="B38" s="113"/>
      <c r="C38" s="100" t="s">
        <v>262</v>
      </c>
      <c r="D38" s="90" t="s">
        <v>93</v>
      </c>
      <c r="E38" s="115">
        <v>20000</v>
      </c>
      <c r="F38" s="91"/>
      <c r="G38" s="93">
        <f t="shared" si="19"/>
        <v>0</v>
      </c>
      <c r="H38" s="93">
        <f t="shared" si="103"/>
        <v>0</v>
      </c>
      <c r="I38" s="95"/>
      <c r="J38" s="116"/>
      <c r="K38" s="116"/>
      <c r="L38" s="117"/>
      <c r="M38" s="96">
        <f t="shared" ref="M38:O38" si="155">Y38+AB38+AE38+AH38+AK38+AN38+AQ38+AT38+AW38+AZ38+BC38+BF38</f>
        <v>0</v>
      </c>
      <c r="N38" s="96">
        <f t="shared" si="155"/>
        <v>0</v>
      </c>
      <c r="O38" s="96">
        <f t="shared" si="155"/>
        <v>0</v>
      </c>
      <c r="P38" s="81">
        <f t="shared" ref="P38:R38" si="156">IF(BI38=0,SUM(Y38+AB38+AE38+AH38+AK38+AN38+AQ38+AT38+AW38+AZ38+BC38+BF38),BI38)</f>
        <v>0</v>
      </c>
      <c r="Q38" s="81">
        <f t="shared" si="156"/>
        <v>0</v>
      </c>
      <c r="R38" s="81">
        <f t="shared" si="156"/>
        <v>0</v>
      </c>
      <c r="S38" s="96">
        <f t="shared" si="146"/>
        <v>0</v>
      </c>
      <c r="T38" s="96">
        <f t="shared" si="150"/>
        <v>0</v>
      </c>
      <c r="U38" s="96">
        <f t="shared" si="59"/>
        <v>0</v>
      </c>
      <c r="V38" s="97" t="e">
        <f t="shared" ref="V38:W38" si="157">M38/I38</f>
        <v>#DIV/0!</v>
      </c>
      <c r="W38" s="97" t="e">
        <f t="shared" si="157"/>
        <v>#DIV/0!</v>
      </c>
      <c r="X38" s="97" t="e">
        <f t="shared" si="26"/>
        <v>#DIV/0!</v>
      </c>
      <c r="Y38" s="95"/>
      <c r="Z38" s="95"/>
      <c r="AA38" s="95"/>
      <c r="AB38" s="118"/>
      <c r="AC38" s="118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8"/>
      <c r="BM38" s="99"/>
      <c r="BN38" s="99"/>
      <c r="BO38" s="99"/>
      <c r="BP38" s="99"/>
    </row>
    <row r="39" spans="1:68" ht="15.75" customHeight="1">
      <c r="A39" s="88"/>
      <c r="B39" s="135" t="s">
        <v>263</v>
      </c>
      <c r="C39" s="100" t="s">
        <v>218</v>
      </c>
      <c r="D39" s="90" t="s">
        <v>642</v>
      </c>
      <c r="E39" s="115">
        <v>2344.5</v>
      </c>
      <c r="F39" s="91"/>
      <c r="G39" s="93">
        <f t="shared" si="19"/>
        <v>0</v>
      </c>
      <c r="H39" s="93">
        <f t="shared" si="103"/>
        <v>0</v>
      </c>
      <c r="I39" s="95"/>
      <c r="J39" s="116">
        <v>1424.02</v>
      </c>
      <c r="K39" s="116"/>
      <c r="L39" s="117"/>
      <c r="M39" s="96">
        <f t="shared" ref="M39:O39" si="158">Y39+AB39+AE39+AH39+AK39+AN39+AQ39+AT39+AW39+AZ39+BC39+BF39</f>
        <v>0</v>
      </c>
      <c r="N39" s="96">
        <f t="shared" si="158"/>
        <v>0</v>
      </c>
      <c r="O39" s="96">
        <f t="shared" si="158"/>
        <v>0</v>
      </c>
      <c r="P39" s="81">
        <f t="shared" ref="P39:R39" si="159">IF(BI39=0,SUM(Y39+AB39+AE39+AH39+AK39+AN39+AQ39+AT39+AW39+AZ39+BC39+BF39),BI39)</f>
        <v>0</v>
      </c>
      <c r="Q39" s="81">
        <f t="shared" si="159"/>
        <v>0</v>
      </c>
      <c r="R39" s="81">
        <f t="shared" si="159"/>
        <v>0</v>
      </c>
      <c r="S39" s="96">
        <f t="shared" si="146"/>
        <v>0</v>
      </c>
      <c r="T39" s="96">
        <f t="shared" si="150"/>
        <v>1424.02</v>
      </c>
      <c r="U39" s="96">
        <f t="shared" si="59"/>
        <v>0</v>
      </c>
      <c r="V39" s="97" t="e">
        <f t="shared" ref="V39:W39" si="160">M39/I39</f>
        <v>#DIV/0!</v>
      </c>
      <c r="W39" s="97">
        <f t="shared" si="160"/>
        <v>0</v>
      </c>
      <c r="X39" s="97" t="e">
        <f t="shared" si="26"/>
        <v>#DIV/0!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8"/>
      <c r="BM39" s="99"/>
      <c r="BN39" s="99"/>
      <c r="BO39" s="99"/>
      <c r="BP39" s="99"/>
    </row>
    <row r="40" spans="1:68" ht="15.75" customHeight="1">
      <c r="A40" s="88" t="s">
        <v>494</v>
      </c>
      <c r="B40" s="135" t="s">
        <v>265</v>
      </c>
      <c r="C40" s="100" t="s">
        <v>266</v>
      </c>
      <c r="D40" s="90" t="s">
        <v>267</v>
      </c>
      <c r="E40" s="115">
        <v>2000</v>
      </c>
      <c r="F40" s="91"/>
      <c r="G40" s="93">
        <f t="shared" si="19"/>
        <v>1.7454999999999998E-2</v>
      </c>
      <c r="H40" s="93">
        <f t="shared" si="103"/>
        <v>1.805E-3</v>
      </c>
      <c r="I40" s="95">
        <v>34.909999999999997</v>
      </c>
      <c r="J40" s="116">
        <v>576.45000000000005</v>
      </c>
      <c r="K40" s="116"/>
      <c r="L40" s="117"/>
      <c r="M40" s="96">
        <f t="shared" ref="M40:O40" si="161">Y40+AB40+AE40+AH40+AK40+AN40+AQ40+AT40+AW40+AZ40+BC40+BF40</f>
        <v>3.61</v>
      </c>
      <c r="N40" s="96">
        <f t="shared" si="161"/>
        <v>0</v>
      </c>
      <c r="O40" s="96">
        <f t="shared" si="161"/>
        <v>0</v>
      </c>
      <c r="P40" s="81">
        <f t="shared" ref="P40:R40" si="162">IF(BI40=0,SUM(Y40+AB40+AE40+AH40+AK40+AN40+AQ40+AT40+AW40+AZ40+BC40+BF40),BI40)</f>
        <v>3.61</v>
      </c>
      <c r="Q40" s="81">
        <f t="shared" si="162"/>
        <v>0</v>
      </c>
      <c r="R40" s="81">
        <f t="shared" si="162"/>
        <v>0</v>
      </c>
      <c r="S40" s="96">
        <f t="shared" si="146"/>
        <v>31.299999999999997</v>
      </c>
      <c r="T40" s="96">
        <f t="shared" si="150"/>
        <v>576.45000000000005</v>
      </c>
      <c r="U40" s="96">
        <f t="shared" si="59"/>
        <v>0</v>
      </c>
      <c r="V40" s="97">
        <f t="shared" ref="V40:W40" si="163">M40/I40</f>
        <v>0.10340876539673446</v>
      </c>
      <c r="W40" s="97">
        <f t="shared" si="163"/>
        <v>0</v>
      </c>
      <c r="X40" s="97" t="e">
        <f t="shared" si="26"/>
        <v>#DIV/0!</v>
      </c>
      <c r="Y40" s="95"/>
      <c r="Z40" s="95"/>
      <c r="AA40" s="95"/>
      <c r="AB40" s="118"/>
      <c r="AC40" s="118"/>
      <c r="AD40" s="95"/>
      <c r="AE40" s="102">
        <v>3.61</v>
      </c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8"/>
      <c r="BM40" s="99"/>
      <c r="BN40" s="99"/>
      <c r="BO40" s="99"/>
      <c r="BP40" s="99"/>
    </row>
    <row r="41" spans="1:68" ht="15.75" customHeight="1">
      <c r="A41" s="355" t="s">
        <v>547</v>
      </c>
      <c r="B41" s="113"/>
      <c r="C41" s="100" t="s">
        <v>268</v>
      </c>
      <c r="D41" s="90" t="s">
        <v>643</v>
      </c>
      <c r="E41" s="115">
        <f>5000+1000</f>
        <v>6000</v>
      </c>
      <c r="F41" s="91"/>
      <c r="G41" s="93">
        <f t="shared" si="19"/>
        <v>9.166666666666666E-2</v>
      </c>
      <c r="H41" s="93">
        <f t="shared" si="103"/>
        <v>9.166666666666666E-2</v>
      </c>
      <c r="I41" s="102">
        <v>550</v>
      </c>
      <c r="J41" s="116"/>
      <c r="K41" s="116"/>
      <c r="L41" s="117"/>
      <c r="M41" s="96">
        <f t="shared" ref="M41:O41" si="164">Y41+AB41+AE41+AH41+AK41+AN41+AQ41+AT41+AW41+AZ41+BC41+BF41</f>
        <v>550</v>
      </c>
      <c r="N41" s="96">
        <f t="shared" si="164"/>
        <v>0</v>
      </c>
      <c r="O41" s="96">
        <f t="shared" si="164"/>
        <v>0</v>
      </c>
      <c r="P41" s="81">
        <f t="shared" ref="P41:R41" si="165">IF(BI41=0,SUM(Y41+AB41+AE41+AH41+AK41+AN41+AQ41+AT41+AW41+AZ41+BC41+BF41),BI41)</f>
        <v>550</v>
      </c>
      <c r="Q41" s="81">
        <f t="shared" si="165"/>
        <v>0</v>
      </c>
      <c r="R41" s="81">
        <f t="shared" si="165"/>
        <v>0</v>
      </c>
      <c r="S41" s="96">
        <f t="shared" si="146"/>
        <v>0</v>
      </c>
      <c r="T41" s="96">
        <f t="shared" si="150"/>
        <v>0</v>
      </c>
      <c r="U41" s="96">
        <f t="shared" si="59"/>
        <v>0</v>
      </c>
      <c r="V41" s="97">
        <f t="shared" ref="V41:W41" si="166">M41/I41</f>
        <v>1</v>
      </c>
      <c r="W41" s="97" t="e">
        <f t="shared" si="166"/>
        <v>#DIV/0!</v>
      </c>
      <c r="X41" s="97" t="e">
        <f t="shared" si="26"/>
        <v>#DIV/0!</v>
      </c>
      <c r="Y41" s="95"/>
      <c r="Z41" s="95"/>
      <c r="AA41" s="95"/>
      <c r="AB41" s="118"/>
      <c r="AC41" s="118"/>
      <c r="AD41" s="95"/>
      <c r="AE41" s="102">
        <v>550</v>
      </c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8"/>
      <c r="BM41" s="99"/>
      <c r="BN41" s="99"/>
      <c r="BO41" s="99"/>
      <c r="BP41" s="99"/>
    </row>
    <row r="42" spans="1:68" ht="15.75" customHeight="1">
      <c r="A42" s="88" t="s">
        <v>496</v>
      </c>
      <c r="B42" s="135" t="s">
        <v>270</v>
      </c>
      <c r="C42" s="100" t="s">
        <v>271</v>
      </c>
      <c r="D42" s="90" t="s">
        <v>644</v>
      </c>
      <c r="E42" s="115">
        <v>30000</v>
      </c>
      <c r="F42" s="91"/>
      <c r="G42" s="93">
        <f t="shared" si="19"/>
        <v>0.58333333333333337</v>
      </c>
      <c r="H42" s="93">
        <f t="shared" si="103"/>
        <v>0</v>
      </c>
      <c r="I42" s="95">
        <f>17500</f>
        <v>17500</v>
      </c>
      <c r="J42" s="134">
        <v>362.4</v>
      </c>
      <c r="K42" s="116"/>
      <c r="L42" s="117"/>
      <c r="M42" s="96">
        <f t="shared" ref="M42:O42" si="167">Y42+AB42+AE42+AH42+AK42+AN42+AQ42+AT42+AW42+AZ42+BC42+BF42</f>
        <v>0</v>
      </c>
      <c r="N42" s="96">
        <f t="shared" si="167"/>
        <v>0</v>
      </c>
      <c r="O42" s="96">
        <f t="shared" si="167"/>
        <v>0</v>
      </c>
      <c r="P42" s="81">
        <f t="shared" ref="P42:R42" si="168">IF(BI42=0,SUM(Y42+AB42+AE42+AH42+AK42+AN42+AQ42+AT42+AW42+AZ42+BC42+BF42),BI42)</f>
        <v>0</v>
      </c>
      <c r="Q42" s="81">
        <f t="shared" si="168"/>
        <v>0</v>
      </c>
      <c r="R42" s="81">
        <f t="shared" si="168"/>
        <v>0</v>
      </c>
      <c r="S42" s="96">
        <f t="shared" si="146"/>
        <v>17500</v>
      </c>
      <c r="T42" s="96">
        <f t="shared" si="150"/>
        <v>362.4</v>
      </c>
      <c r="U42" s="96">
        <f t="shared" si="59"/>
        <v>0</v>
      </c>
      <c r="V42" s="97">
        <f t="shared" ref="V42:W42" si="169">M42/I42</f>
        <v>0</v>
      </c>
      <c r="W42" s="97">
        <f t="shared" si="169"/>
        <v>0</v>
      </c>
      <c r="X42" s="97" t="e">
        <f t="shared" si="26"/>
        <v>#DIV/0!</v>
      </c>
      <c r="Y42" s="95"/>
      <c r="Z42" s="95"/>
      <c r="AA42" s="95"/>
      <c r="AB42" s="118"/>
      <c r="AC42" s="118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8"/>
      <c r="BM42" s="99"/>
      <c r="BN42" s="99"/>
      <c r="BO42" s="99"/>
      <c r="BP42" s="99"/>
    </row>
    <row r="43" spans="1:68" ht="15.75" customHeight="1">
      <c r="A43" s="358" t="s">
        <v>645</v>
      </c>
      <c r="B43" s="139" t="s">
        <v>273</v>
      </c>
      <c r="C43" s="100" t="s">
        <v>161</v>
      </c>
      <c r="D43" s="90" t="s">
        <v>98</v>
      </c>
      <c r="E43" s="115">
        <v>20000</v>
      </c>
      <c r="F43" s="91"/>
      <c r="G43" s="93">
        <f t="shared" si="19"/>
        <v>0.13292999999999999</v>
      </c>
      <c r="H43" s="93">
        <f t="shared" si="103"/>
        <v>0</v>
      </c>
      <c r="I43" s="102">
        <v>2658.6</v>
      </c>
      <c r="J43" s="116">
        <f>1256.9+740+1407.15+678.68+610.54+4654.38+742.72+1006.2+186.96</f>
        <v>11283.53</v>
      </c>
      <c r="K43" s="134">
        <v>186.96</v>
      </c>
      <c r="L43" s="117"/>
      <c r="M43" s="96">
        <f t="shared" ref="M43:O43" si="170">Y43+AB43+AE43+AH43+AK43+AN43+AQ43+AT43+AW43+AZ43+BC43+BF43</f>
        <v>0</v>
      </c>
      <c r="N43" s="96">
        <f t="shared" si="170"/>
        <v>3702.5699999999997</v>
      </c>
      <c r="O43" s="96">
        <f t="shared" si="170"/>
        <v>0</v>
      </c>
      <c r="P43" s="81">
        <f t="shared" ref="P43:R43" si="171">IF(BI43=0,SUM(Y43+AB43+AE43+AH43+AK43+AN43+AQ43+AT43+AW43+AZ43+BC43+BF43),BI43)</f>
        <v>0</v>
      </c>
      <c r="Q43" s="81">
        <f t="shared" si="171"/>
        <v>3702.5699999999997</v>
      </c>
      <c r="R43" s="81">
        <f t="shared" si="171"/>
        <v>0</v>
      </c>
      <c r="S43" s="96">
        <f t="shared" si="146"/>
        <v>2658.6</v>
      </c>
      <c r="T43" s="96">
        <f>J43-N43-K43</f>
        <v>7394.0000000000009</v>
      </c>
      <c r="U43" s="96">
        <f t="shared" si="59"/>
        <v>0</v>
      </c>
      <c r="V43" s="97">
        <f t="shared" ref="V43:W43" si="172">M43/I43</f>
        <v>0</v>
      </c>
      <c r="W43" s="97">
        <f t="shared" si="172"/>
        <v>0.32813933228342546</v>
      </c>
      <c r="X43" s="97" t="e">
        <f t="shared" si="26"/>
        <v>#DIV/0!</v>
      </c>
      <c r="Y43" s="95"/>
      <c r="Z43" s="95"/>
      <c r="AA43" s="95"/>
      <c r="AB43" s="118"/>
      <c r="AC43" s="118">
        <f>427.8</f>
        <v>427.8</v>
      </c>
      <c r="AD43" s="95"/>
      <c r="AE43" s="95"/>
      <c r="AF43" s="102">
        <f>1006.2+2085.83+182.74</f>
        <v>3274.7699999999995</v>
      </c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8"/>
      <c r="BM43" s="99"/>
      <c r="BN43" s="99"/>
      <c r="BO43" s="99"/>
      <c r="BP43" s="99"/>
    </row>
    <row r="44" spans="1:68" ht="15.75" customHeight="1">
      <c r="A44" s="358" t="s">
        <v>595</v>
      </c>
      <c r="B44" s="140" t="s">
        <v>646</v>
      </c>
      <c r="C44" s="100" t="s">
        <v>271</v>
      </c>
      <c r="D44" s="90" t="s">
        <v>99</v>
      </c>
      <c r="E44" s="115">
        <v>60000</v>
      </c>
      <c r="F44" s="92">
        <v>50000</v>
      </c>
      <c r="G44" s="93">
        <f t="shared" si="19"/>
        <v>0.33301866666666663</v>
      </c>
      <c r="H44" s="93">
        <f t="shared" si="103"/>
        <v>0.15071366666666666</v>
      </c>
      <c r="I44" s="141">
        <f>1890+2443+727.8+5511.95+3821.32+104.82+319.96+1524+3081+145.33+303.98+107.96</f>
        <v>19981.12</v>
      </c>
      <c r="J44" s="116">
        <f>4740+413+1266+3806.39</f>
        <v>10225.39</v>
      </c>
      <c r="K44" s="116"/>
      <c r="L44" s="117"/>
      <c r="M44" s="96">
        <f t="shared" ref="M44:O44" si="173">Y44+AB44+AE44+AH44+AK44+AN44+AQ44+AT44+AW44+AZ44+BC44+BF44</f>
        <v>9042.82</v>
      </c>
      <c r="N44" s="96">
        <f t="shared" si="173"/>
        <v>4740</v>
      </c>
      <c r="O44" s="96">
        <f t="shared" si="173"/>
        <v>0</v>
      </c>
      <c r="P44" s="81">
        <f t="shared" ref="P44:R44" si="174">IF(BI44=0,SUM(Y44+AB44+AE44+AH44+AK44+AN44+AQ44+AT44+AW44+AZ44+BC44+BF44),BI44)</f>
        <v>9042.82</v>
      </c>
      <c r="Q44" s="81">
        <f t="shared" si="174"/>
        <v>4740</v>
      </c>
      <c r="R44" s="81">
        <f t="shared" si="174"/>
        <v>0</v>
      </c>
      <c r="S44" s="96">
        <f t="shared" si="146"/>
        <v>10938.3</v>
      </c>
      <c r="T44" s="96">
        <f t="shared" ref="T44:T66" si="175">J44-N44</f>
        <v>5485.3899999999994</v>
      </c>
      <c r="U44" s="96">
        <f t="shared" si="59"/>
        <v>0</v>
      </c>
      <c r="V44" s="97">
        <f t="shared" ref="V44:W44" si="176">M44/I44</f>
        <v>0.4525682244038372</v>
      </c>
      <c r="W44" s="97">
        <f t="shared" si="176"/>
        <v>0.46355200143955394</v>
      </c>
      <c r="X44" s="97" t="e">
        <f t="shared" si="26"/>
        <v>#DIV/0!</v>
      </c>
      <c r="Y44" s="128"/>
      <c r="Z44" s="102">
        <v>4740</v>
      </c>
      <c r="AA44" s="128"/>
      <c r="AB44" s="118"/>
      <c r="AC44" s="118"/>
      <c r="AD44" s="128"/>
      <c r="AE44" s="128"/>
      <c r="AF44" s="128"/>
      <c r="AG44" s="128"/>
      <c r="AH44" s="259">
        <f>1890+2443+104.82</f>
        <v>4437.82</v>
      </c>
      <c r="AI44" s="128"/>
      <c r="AJ44" s="128"/>
      <c r="AK44" s="259">
        <f>3081+1524</f>
        <v>4605</v>
      </c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98"/>
      <c r="BM44" s="99"/>
      <c r="BN44" s="99"/>
      <c r="BO44" s="99"/>
      <c r="BP44" s="99"/>
    </row>
    <row r="45" spans="1:68" ht="15.75" customHeight="1">
      <c r="A45" s="363" t="s">
        <v>647</v>
      </c>
      <c r="B45" s="135"/>
      <c r="C45" s="100" t="s">
        <v>275</v>
      </c>
      <c r="D45" s="90" t="s">
        <v>276</v>
      </c>
      <c r="E45" s="115">
        <v>13000</v>
      </c>
      <c r="F45" s="91"/>
      <c r="G45" s="93">
        <f t="shared" si="19"/>
        <v>0.22306538461538464</v>
      </c>
      <c r="H45" s="93">
        <f t="shared" si="103"/>
        <v>7.3073076923076921E-2</v>
      </c>
      <c r="I45" s="102">
        <f>1949.9+949.95</f>
        <v>2899.8500000000004</v>
      </c>
      <c r="J45" s="357">
        <v>30000</v>
      </c>
      <c r="K45" s="116"/>
      <c r="L45" s="117"/>
      <c r="M45" s="96">
        <f t="shared" ref="M45:M66" si="177">Y45+AB45+AE45+AH45+AK45+AN45+AQ45+AT45+AW45+AZ45+BC45+BF45</f>
        <v>949.95</v>
      </c>
      <c r="N45" s="96">
        <f>AC45+AF45+AI45+AL45+AO45+AR45+AU45+AX45+BA45+BD45+BG45</f>
        <v>0</v>
      </c>
      <c r="O45" s="96">
        <f>AA45+AD45+AG45+AJ45+AM45+AP45+AS45+AV45+AY45+BB45+BE45+BH45</f>
        <v>0</v>
      </c>
      <c r="P45" s="81">
        <f t="shared" ref="P45:R45" si="178">IF(BI45=0,SUM(Y45+AB45+AE45+AH45+AK45+AN45+AQ45+AT45+AW45+AZ45+BC45+BF45),BI45)</f>
        <v>949.95</v>
      </c>
      <c r="Q45" s="81">
        <f t="shared" si="178"/>
        <v>0</v>
      </c>
      <c r="R45" s="81">
        <f t="shared" si="178"/>
        <v>0</v>
      </c>
      <c r="S45" s="96">
        <f t="shared" si="146"/>
        <v>1949.9000000000003</v>
      </c>
      <c r="T45" s="362">
        <f t="shared" si="175"/>
        <v>30000</v>
      </c>
      <c r="U45" s="96">
        <f t="shared" si="59"/>
        <v>0</v>
      </c>
      <c r="V45" s="97">
        <f t="shared" ref="V45:W45" si="179">M45/I45</f>
        <v>0.32758590961601458</v>
      </c>
      <c r="W45" s="97">
        <f t="shared" si="179"/>
        <v>0</v>
      </c>
      <c r="X45" s="97" t="e">
        <f t="shared" si="26"/>
        <v>#DIV/0!</v>
      </c>
      <c r="Y45" s="128"/>
      <c r="Z45" s="125"/>
      <c r="AA45" s="128"/>
      <c r="AB45" s="118"/>
      <c r="AC45" s="118"/>
      <c r="AD45" s="128"/>
      <c r="AE45" s="128"/>
      <c r="AF45" s="128"/>
      <c r="AG45" s="128"/>
      <c r="AH45" s="128"/>
      <c r="AI45" s="128"/>
      <c r="AJ45" s="128"/>
      <c r="AK45" s="259">
        <v>949.95</v>
      </c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98"/>
      <c r="BM45" s="99"/>
      <c r="BN45" s="99"/>
      <c r="BO45" s="99"/>
      <c r="BP45" s="99"/>
    </row>
    <row r="46" spans="1:68" ht="15.75" customHeight="1">
      <c r="A46" s="110"/>
      <c r="B46" s="135" t="s">
        <v>277</v>
      </c>
      <c r="C46" s="100" t="s">
        <v>278</v>
      </c>
      <c r="D46" s="121" t="s">
        <v>648</v>
      </c>
      <c r="E46" s="115"/>
      <c r="F46" s="92"/>
      <c r="G46" s="93" t="e">
        <f t="shared" si="19"/>
        <v>#DIV/0!</v>
      </c>
      <c r="H46" s="93" t="e">
        <f t="shared" si="103"/>
        <v>#DIV/0!</v>
      </c>
      <c r="I46" s="95"/>
      <c r="J46" s="116">
        <v>22098.39</v>
      </c>
      <c r="K46" s="116"/>
      <c r="L46" s="117"/>
      <c r="M46" s="96">
        <f t="shared" si="177"/>
        <v>0</v>
      </c>
      <c r="N46" s="96">
        <f t="shared" ref="N46:O46" si="180">Z46+AC46+AF46+AI46+AL46+AO46+AR46+AU46+AX46+BA46+BD46+BG46</f>
        <v>8451.33</v>
      </c>
      <c r="O46" s="96">
        <f t="shared" si="180"/>
        <v>0</v>
      </c>
      <c r="P46" s="81">
        <f t="shared" ref="P46:R46" si="181">IF(BI46=0,SUM(Y46+AB46+AE46+AH46+AK46+AN46+AQ46+AT46+AW46+AZ46+BC46+BF46),BI46)</f>
        <v>0</v>
      </c>
      <c r="Q46" s="81">
        <f t="shared" si="181"/>
        <v>8451.33</v>
      </c>
      <c r="R46" s="81">
        <f t="shared" si="181"/>
        <v>0</v>
      </c>
      <c r="S46" s="96">
        <f t="shared" si="146"/>
        <v>0</v>
      </c>
      <c r="T46" s="96">
        <f t="shared" si="175"/>
        <v>13647.06</v>
      </c>
      <c r="U46" s="96">
        <f t="shared" si="59"/>
        <v>0</v>
      </c>
      <c r="V46" s="97" t="e">
        <f t="shared" ref="V46:W46" si="182">M46/I46</f>
        <v>#DIV/0!</v>
      </c>
      <c r="W46" s="97">
        <f t="shared" si="182"/>
        <v>0.38244098325715131</v>
      </c>
      <c r="X46" s="97" t="e">
        <f t="shared" si="26"/>
        <v>#DIV/0!</v>
      </c>
      <c r="Y46" s="128"/>
      <c r="Z46" s="95"/>
      <c r="AA46" s="128"/>
      <c r="AB46" s="118"/>
      <c r="AC46" s="118"/>
      <c r="AD46" s="128"/>
      <c r="AE46" s="128"/>
      <c r="AF46" s="259">
        <v>8367.65</v>
      </c>
      <c r="AG46" s="128"/>
      <c r="AH46" s="128"/>
      <c r="AI46" s="128"/>
      <c r="AJ46" s="128"/>
      <c r="AK46" s="128"/>
      <c r="AL46" s="259">
        <v>83.68</v>
      </c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98"/>
      <c r="BM46" s="99"/>
      <c r="BN46" s="99"/>
      <c r="BO46" s="99"/>
      <c r="BP46" s="99"/>
    </row>
    <row r="47" spans="1:68" ht="15.75" customHeight="1">
      <c r="A47" s="359" t="s">
        <v>649</v>
      </c>
      <c r="B47" s="142" t="s">
        <v>650</v>
      </c>
      <c r="C47" s="100" t="s">
        <v>278</v>
      </c>
      <c r="D47" s="90" t="s">
        <v>651</v>
      </c>
      <c r="E47" s="115"/>
      <c r="F47" s="91"/>
      <c r="G47" s="93" t="e">
        <f t="shared" si="19"/>
        <v>#DIV/0!</v>
      </c>
      <c r="H47" s="93" t="e">
        <f t="shared" si="103"/>
        <v>#DIV/0!</v>
      </c>
      <c r="I47" s="102">
        <v>33207.879999999997</v>
      </c>
      <c r="J47" s="116">
        <f>50068.66+42203.34</f>
        <v>92272</v>
      </c>
      <c r="K47" s="116"/>
      <c r="L47" s="95"/>
      <c r="M47" s="96">
        <f t="shared" si="177"/>
        <v>19996.05</v>
      </c>
      <c r="N47" s="96">
        <f t="shared" ref="N47:O47" si="183">Z47+AC47+AF47+AI47+AL47+AO47+AR47+AU47+AX47+BA47+BD47+BG47</f>
        <v>92272</v>
      </c>
      <c r="O47" s="96">
        <f t="shared" si="183"/>
        <v>0</v>
      </c>
      <c r="P47" s="81">
        <f t="shared" ref="P47:R47" si="184">IF(BI47=0,SUM(Y47+AB47+AE47+AH47+AK47+AN47+AQ47+AT47+AW47+AZ47+BC47+BF47),BI47)</f>
        <v>19996.05</v>
      </c>
      <c r="Q47" s="81">
        <f t="shared" si="184"/>
        <v>92272</v>
      </c>
      <c r="R47" s="81">
        <f t="shared" si="184"/>
        <v>0</v>
      </c>
      <c r="S47" s="96">
        <f t="shared" si="146"/>
        <v>13211.829999999998</v>
      </c>
      <c r="T47" s="96">
        <f t="shared" si="175"/>
        <v>0</v>
      </c>
      <c r="U47" s="96">
        <f t="shared" si="59"/>
        <v>0</v>
      </c>
      <c r="V47" s="97">
        <f t="shared" ref="V47:W47" si="185">M47/I47</f>
        <v>0.60214774324648246</v>
      </c>
      <c r="W47" s="97">
        <f t="shared" si="185"/>
        <v>1</v>
      </c>
      <c r="X47" s="97" t="e">
        <f t="shared" si="26"/>
        <v>#DIV/0!</v>
      </c>
      <c r="Y47" s="128"/>
      <c r="Z47" s="102">
        <v>49298.9</v>
      </c>
      <c r="AA47" s="128"/>
      <c r="AB47" s="118"/>
      <c r="AC47" s="118"/>
      <c r="AD47" s="128"/>
      <c r="AE47" s="128"/>
      <c r="AF47" s="128">
        <f>24069.07-6782.31</f>
        <v>17286.759999999998</v>
      </c>
      <c r="AG47" s="128"/>
      <c r="AH47" s="128"/>
      <c r="AI47" s="128"/>
      <c r="AJ47" s="128"/>
      <c r="AK47" s="259">
        <v>19996.05</v>
      </c>
      <c r="AL47" s="259">
        <f>12474.51+13211.83</f>
        <v>25686.34</v>
      </c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98"/>
      <c r="BM47" s="99"/>
      <c r="BN47" s="99"/>
      <c r="BO47" s="99"/>
      <c r="BP47" s="99"/>
    </row>
    <row r="48" spans="1:68" ht="15.75" customHeight="1">
      <c r="A48" s="110"/>
      <c r="B48" s="135" t="s">
        <v>282</v>
      </c>
      <c r="C48" s="100" t="s">
        <v>278</v>
      </c>
      <c r="D48" s="90" t="s">
        <v>652</v>
      </c>
      <c r="E48" s="115"/>
      <c r="F48" s="91"/>
      <c r="G48" s="93" t="e">
        <f t="shared" si="19"/>
        <v>#DIV/0!</v>
      </c>
      <c r="H48" s="93" t="e">
        <f t="shared" si="103"/>
        <v>#DIV/0!</v>
      </c>
      <c r="I48" s="95"/>
      <c r="J48" s="116">
        <v>6782.31</v>
      </c>
      <c r="K48" s="116"/>
      <c r="L48" s="95"/>
      <c r="M48" s="96">
        <f t="shared" si="177"/>
        <v>0</v>
      </c>
      <c r="N48" s="96">
        <f t="shared" ref="N48:O48" si="186">Z48+AC48+AF48+AI48+AL48+AO48+AR48+AU48+AX48+BA48+BD48+BG48</f>
        <v>6782.31</v>
      </c>
      <c r="O48" s="96">
        <f t="shared" si="186"/>
        <v>0</v>
      </c>
      <c r="P48" s="81">
        <f t="shared" ref="P48:R48" si="187">IF(BI48=0,SUM(Y48+AB48+AE48+AH48+AK48+AN48+AQ48+AT48+AW48+AZ48+BC48+BF48),BI48)</f>
        <v>0</v>
      </c>
      <c r="Q48" s="81">
        <f t="shared" si="187"/>
        <v>6782.31</v>
      </c>
      <c r="R48" s="81">
        <f t="shared" si="187"/>
        <v>0</v>
      </c>
      <c r="S48" s="96">
        <f t="shared" si="146"/>
        <v>0</v>
      </c>
      <c r="T48" s="96">
        <f t="shared" si="175"/>
        <v>0</v>
      </c>
      <c r="U48" s="96">
        <f t="shared" si="59"/>
        <v>0</v>
      </c>
      <c r="V48" s="97" t="e">
        <f t="shared" ref="V48:W48" si="188">M48/I48</f>
        <v>#DIV/0!</v>
      </c>
      <c r="W48" s="97">
        <f t="shared" si="188"/>
        <v>1</v>
      </c>
      <c r="X48" s="97" t="e">
        <f t="shared" si="26"/>
        <v>#DIV/0!</v>
      </c>
      <c r="Y48" s="128"/>
      <c r="Z48" s="95"/>
      <c r="AA48" s="128"/>
      <c r="AB48" s="118"/>
      <c r="AC48" s="118"/>
      <c r="AD48" s="128"/>
      <c r="AE48" s="128"/>
      <c r="AF48" s="128">
        <f>6782.31</f>
        <v>6782.31</v>
      </c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98"/>
      <c r="BM48" s="99"/>
      <c r="BN48" s="99"/>
      <c r="BO48" s="99"/>
      <c r="BP48" s="99"/>
    </row>
    <row r="49" spans="1:68" ht="15.75" customHeight="1">
      <c r="A49" s="110"/>
      <c r="B49" s="139" t="s">
        <v>284</v>
      </c>
      <c r="C49" s="100" t="s">
        <v>242</v>
      </c>
      <c r="D49" s="90" t="s">
        <v>653</v>
      </c>
      <c r="E49" s="115"/>
      <c r="F49" s="91"/>
      <c r="G49" s="93" t="e">
        <f t="shared" si="19"/>
        <v>#DIV/0!</v>
      </c>
      <c r="H49" s="93" t="e">
        <f t="shared" si="103"/>
        <v>#DIV/0!</v>
      </c>
      <c r="I49" s="132"/>
      <c r="J49" s="116">
        <f>51880+30383</f>
        <v>82263</v>
      </c>
      <c r="K49" s="116"/>
      <c r="L49" s="95"/>
      <c r="M49" s="96">
        <f t="shared" si="177"/>
        <v>0</v>
      </c>
      <c r="N49" s="96">
        <f t="shared" ref="N49:O49" si="189">Z49+AC49+AF49+AI49+AL49+AO49+AR49+AU49+AX49+BA49+BD49+BG49</f>
        <v>82263</v>
      </c>
      <c r="O49" s="96">
        <f t="shared" si="189"/>
        <v>0</v>
      </c>
      <c r="P49" s="81">
        <f t="shared" ref="P49:R49" si="190">IF(BI49=0,SUM(Y49+AB49+AE49+AH49+AK49+AN49+AQ49+AT49+AW49+AZ49+BC49+BF49),BI49)</f>
        <v>0</v>
      </c>
      <c r="Q49" s="81">
        <f t="shared" si="190"/>
        <v>82263</v>
      </c>
      <c r="R49" s="81">
        <f t="shared" si="190"/>
        <v>0</v>
      </c>
      <c r="S49" s="96">
        <f t="shared" si="146"/>
        <v>0</v>
      </c>
      <c r="T49" s="96">
        <f t="shared" si="175"/>
        <v>0</v>
      </c>
      <c r="U49" s="96">
        <f t="shared" si="59"/>
        <v>0</v>
      </c>
      <c r="V49" s="97" t="e">
        <f t="shared" ref="V49:W49" si="191">M49/I49</f>
        <v>#DIV/0!</v>
      </c>
      <c r="W49" s="97">
        <f t="shared" si="191"/>
        <v>1</v>
      </c>
      <c r="X49" s="97" t="e">
        <f t="shared" si="26"/>
        <v>#DIV/0!</v>
      </c>
      <c r="Y49" s="128"/>
      <c r="Z49" s="95"/>
      <c r="AA49" s="128"/>
      <c r="AB49" s="118"/>
      <c r="AC49" s="118">
        <f>11880+31280</f>
        <v>43160</v>
      </c>
      <c r="AD49" s="128"/>
      <c r="AE49" s="128"/>
      <c r="AF49" s="128">
        <f>39103</f>
        <v>39103</v>
      </c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98"/>
      <c r="BM49" s="99"/>
      <c r="BN49" s="99"/>
      <c r="BO49" s="99"/>
      <c r="BP49" s="99"/>
    </row>
    <row r="50" spans="1:68" ht="15.75" customHeight="1">
      <c r="A50" s="355" t="s">
        <v>603</v>
      </c>
      <c r="B50" s="139" t="s">
        <v>286</v>
      </c>
      <c r="C50" s="100" t="s">
        <v>278</v>
      </c>
      <c r="D50" s="143" t="s">
        <v>654</v>
      </c>
      <c r="E50" s="115"/>
      <c r="F50" s="91"/>
      <c r="G50" s="93" t="e">
        <f t="shared" si="19"/>
        <v>#DIV/0!</v>
      </c>
      <c r="H50" s="93" t="e">
        <f t="shared" si="103"/>
        <v>#DIV/0!</v>
      </c>
      <c r="I50" s="360">
        <f>67481.17</f>
        <v>67481.17</v>
      </c>
      <c r="J50" s="116">
        <f>572638.78+46434.84</f>
        <v>619073.62</v>
      </c>
      <c r="K50" s="116"/>
      <c r="L50" s="117"/>
      <c r="M50" s="96">
        <f t="shared" si="177"/>
        <v>10051.59</v>
      </c>
      <c r="N50" s="96">
        <f t="shared" ref="N50:O50" si="192">Z50+AC50+AF50+AI50+AL50+AO50+AR50+AU50+AX50+BA50+BD50+BG50</f>
        <v>282042</v>
      </c>
      <c r="O50" s="96">
        <f t="shared" si="192"/>
        <v>0</v>
      </c>
      <c r="P50" s="81">
        <f t="shared" ref="P50:R50" si="193">IF(BI50=0,SUM(Y50+AB50+AE50+AH50+AK50+AN50+AQ50+AT50+AW50+AZ50+BC50+BF50),BI50)</f>
        <v>10051.59</v>
      </c>
      <c r="Q50" s="81">
        <f t="shared" si="193"/>
        <v>282042</v>
      </c>
      <c r="R50" s="81">
        <f t="shared" si="193"/>
        <v>0</v>
      </c>
      <c r="S50" s="96">
        <f t="shared" si="146"/>
        <v>57429.58</v>
      </c>
      <c r="T50" s="96">
        <f t="shared" si="175"/>
        <v>337031.62</v>
      </c>
      <c r="U50" s="96">
        <f t="shared" si="59"/>
        <v>0</v>
      </c>
      <c r="V50" s="97">
        <f t="shared" ref="V50:W50" si="194">M50/I50</f>
        <v>0.14895399709281865</v>
      </c>
      <c r="W50" s="97">
        <f t="shared" si="194"/>
        <v>0.45558717233016649</v>
      </c>
      <c r="X50" s="97" t="e">
        <f t="shared" si="26"/>
        <v>#DIV/0!</v>
      </c>
      <c r="Y50" s="128"/>
      <c r="Z50" s="95"/>
      <c r="AA50" s="128"/>
      <c r="AB50" s="118"/>
      <c r="AC50" s="118"/>
      <c r="AD50" s="128"/>
      <c r="AE50" s="128"/>
      <c r="AF50" s="128">
        <f>23186.24</f>
        <v>23186.240000000002</v>
      </c>
      <c r="AG50" s="128"/>
      <c r="AH50" s="259">
        <v>10051.59</v>
      </c>
      <c r="AI50" s="259">
        <v>18924.84</v>
      </c>
      <c r="AJ50" s="128"/>
      <c r="AK50" s="259"/>
      <c r="AL50" s="259">
        <v>239930.92</v>
      </c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98"/>
      <c r="BM50" s="99"/>
      <c r="BN50" s="99"/>
      <c r="BO50" s="99"/>
      <c r="BP50" s="99"/>
    </row>
    <row r="51" spans="1:68" ht="15.75" customHeight="1">
      <c r="A51" s="110"/>
      <c r="B51" s="139" t="s">
        <v>506</v>
      </c>
      <c r="C51" s="100" t="s">
        <v>165</v>
      </c>
      <c r="D51" s="90" t="s">
        <v>289</v>
      </c>
      <c r="E51" s="115"/>
      <c r="F51" s="91"/>
      <c r="G51" s="93" t="e">
        <f t="shared" si="19"/>
        <v>#DIV/0!</v>
      </c>
      <c r="H51" s="93" t="e">
        <f t="shared" si="103"/>
        <v>#DIV/0!</v>
      </c>
      <c r="I51" s="132"/>
      <c r="J51" s="116">
        <f>5855+6447</f>
        <v>12302</v>
      </c>
      <c r="K51" s="116"/>
      <c r="L51" s="95"/>
      <c r="M51" s="96">
        <f t="shared" si="177"/>
        <v>0</v>
      </c>
      <c r="N51" s="96">
        <f t="shared" ref="N51:O51" si="195">Z51+AC51+AF51+AI51+AL51+AO51+AR51+AU51+AX51+BA51+BD51+BG51</f>
        <v>12302</v>
      </c>
      <c r="O51" s="96">
        <f t="shared" si="195"/>
        <v>0</v>
      </c>
      <c r="P51" s="81">
        <f t="shared" ref="P51:R51" si="196">IF(BI51=0,SUM(Y51+AB51+AE51+AH51+AK51+AN51+AQ51+AT51+AW51+AZ51+BC51+BF51),BI51)</f>
        <v>0</v>
      </c>
      <c r="Q51" s="81">
        <f t="shared" si="196"/>
        <v>12302</v>
      </c>
      <c r="R51" s="81">
        <f t="shared" si="196"/>
        <v>0</v>
      </c>
      <c r="S51" s="96">
        <f t="shared" si="146"/>
        <v>0</v>
      </c>
      <c r="T51" s="96">
        <f t="shared" si="175"/>
        <v>0</v>
      </c>
      <c r="U51" s="96">
        <f t="shared" si="59"/>
        <v>0</v>
      </c>
      <c r="V51" s="97" t="e">
        <f t="shared" ref="V51:W51" si="197">M51/I51</f>
        <v>#DIV/0!</v>
      </c>
      <c r="W51" s="97">
        <f t="shared" si="197"/>
        <v>1</v>
      </c>
      <c r="X51" s="97" t="e">
        <f t="shared" si="26"/>
        <v>#DIV/0!</v>
      </c>
      <c r="Y51" s="128"/>
      <c r="Z51" s="102">
        <v>5855</v>
      </c>
      <c r="AA51" s="128"/>
      <c r="AB51" s="118"/>
      <c r="AC51" s="118">
        <f>6447</f>
        <v>6447</v>
      </c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98"/>
      <c r="BM51" s="99"/>
      <c r="BN51" s="99"/>
      <c r="BO51" s="99"/>
      <c r="BP51" s="99"/>
    </row>
    <row r="52" spans="1:68" ht="15.75" customHeight="1">
      <c r="A52" s="110"/>
      <c r="B52" s="139" t="s">
        <v>507</v>
      </c>
      <c r="C52" s="100" t="s">
        <v>165</v>
      </c>
      <c r="D52" s="90" t="s">
        <v>655</v>
      </c>
      <c r="E52" s="115"/>
      <c r="F52" s="91"/>
      <c r="G52" s="93" t="e">
        <f t="shared" si="19"/>
        <v>#DIV/0!</v>
      </c>
      <c r="H52" s="93" t="e">
        <f t="shared" si="103"/>
        <v>#DIV/0!</v>
      </c>
      <c r="I52" s="132"/>
      <c r="J52" s="116">
        <f>2874.45+8500+15300+2420</f>
        <v>29094.45</v>
      </c>
      <c r="K52" s="116"/>
      <c r="L52" s="144"/>
      <c r="M52" s="96">
        <f t="shared" si="177"/>
        <v>0</v>
      </c>
      <c r="N52" s="96">
        <f t="shared" ref="N52:O52" si="198">Z52+AC52+AF52+AI52+AL52+AO52+AR52+AU52+AX52+BA52+BD52+BG52</f>
        <v>29094.45</v>
      </c>
      <c r="O52" s="96">
        <f t="shared" si="198"/>
        <v>0</v>
      </c>
      <c r="P52" s="81">
        <f t="shared" ref="P52:R52" si="199">IF(BI52=0,SUM(Y52+AB52+AE52+AH52+AK52+AN52+AQ52+AT52+AW52+AZ52+BC52+BF52),BI52)</f>
        <v>0</v>
      </c>
      <c r="Q52" s="81">
        <f t="shared" si="199"/>
        <v>29094.45</v>
      </c>
      <c r="R52" s="81">
        <f t="shared" si="199"/>
        <v>0</v>
      </c>
      <c r="S52" s="96">
        <f t="shared" si="146"/>
        <v>0</v>
      </c>
      <c r="T52" s="96">
        <f t="shared" si="175"/>
        <v>0</v>
      </c>
      <c r="U52" s="96">
        <f t="shared" si="59"/>
        <v>0</v>
      </c>
      <c r="V52" s="97" t="e">
        <f t="shared" ref="V52:W52" si="200">M52/I52</f>
        <v>#DIV/0!</v>
      </c>
      <c r="W52" s="97">
        <f t="shared" si="200"/>
        <v>1</v>
      </c>
      <c r="X52" s="97" t="e">
        <f t="shared" si="26"/>
        <v>#DIV/0!</v>
      </c>
      <c r="Y52" s="128"/>
      <c r="Z52" s="102">
        <f>2420+15300</f>
        <v>17720</v>
      </c>
      <c r="AA52" s="128"/>
      <c r="AB52" s="118"/>
      <c r="AC52" s="118">
        <f>8500</f>
        <v>8500</v>
      </c>
      <c r="AD52" s="128"/>
      <c r="AE52" s="128"/>
      <c r="AF52" s="128"/>
      <c r="AG52" s="128"/>
      <c r="AH52" s="128"/>
      <c r="AI52" s="259">
        <v>2874.45</v>
      </c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98"/>
      <c r="BM52" s="99"/>
      <c r="BN52" s="99"/>
      <c r="BO52" s="99"/>
      <c r="BP52" s="99"/>
    </row>
    <row r="53" spans="1:68" ht="15.75" customHeight="1">
      <c r="A53" s="110"/>
      <c r="B53" s="135"/>
      <c r="C53" s="100" t="s">
        <v>292</v>
      </c>
      <c r="D53" s="121" t="s">
        <v>104</v>
      </c>
      <c r="E53" s="91">
        <v>0</v>
      </c>
      <c r="F53" s="92">
        <v>10000</v>
      </c>
      <c r="G53" s="93" t="e">
        <f t="shared" si="19"/>
        <v>#DIV/0!</v>
      </c>
      <c r="H53" s="93" t="e">
        <f t="shared" si="103"/>
        <v>#DIV/0!</v>
      </c>
      <c r="I53" s="132"/>
      <c r="J53" s="116"/>
      <c r="K53" s="116"/>
      <c r="L53" s="144"/>
      <c r="M53" s="96">
        <f t="shared" si="177"/>
        <v>0</v>
      </c>
      <c r="N53" s="96">
        <f t="shared" ref="N53:O53" si="201">Z53+AC53+AF53+AI53+AL53+AO53+AR53+AU53+AX53+BA53+BD53+BG53</f>
        <v>0</v>
      </c>
      <c r="O53" s="96">
        <f t="shared" si="201"/>
        <v>0</v>
      </c>
      <c r="P53" s="81">
        <f t="shared" ref="P53:R53" si="202">IF(BI53=0,SUM(Y53+AB53+AE53+AH53+AK53+AN53+AQ53+AT53+AW53+AZ53+BC53+BF53),BI53)</f>
        <v>0</v>
      </c>
      <c r="Q53" s="81">
        <f t="shared" si="202"/>
        <v>0</v>
      </c>
      <c r="R53" s="81">
        <f t="shared" si="202"/>
        <v>0</v>
      </c>
      <c r="S53" s="96">
        <f t="shared" si="146"/>
        <v>0</v>
      </c>
      <c r="T53" s="96">
        <f t="shared" si="175"/>
        <v>0</v>
      </c>
      <c r="U53" s="96">
        <f t="shared" si="59"/>
        <v>0</v>
      </c>
      <c r="V53" s="97" t="e">
        <f t="shared" ref="V53:W53" si="203">M53/I53</f>
        <v>#DIV/0!</v>
      </c>
      <c r="W53" s="97" t="e">
        <f t="shared" si="203"/>
        <v>#DIV/0!</v>
      </c>
      <c r="X53" s="97" t="e">
        <f t="shared" si="26"/>
        <v>#DIV/0!</v>
      </c>
      <c r="Y53" s="128"/>
      <c r="Z53" s="95"/>
      <c r="AA53" s="128"/>
      <c r="AB53" s="118"/>
      <c r="AC53" s="11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98"/>
      <c r="BM53" s="99"/>
      <c r="BN53" s="99"/>
      <c r="BO53" s="99"/>
      <c r="BP53" s="99"/>
    </row>
    <row r="54" spans="1:68" ht="15.75" customHeight="1">
      <c r="A54" s="110"/>
      <c r="B54" s="135"/>
      <c r="C54" s="100" t="s">
        <v>293</v>
      </c>
      <c r="D54" s="121" t="s">
        <v>105</v>
      </c>
      <c r="E54" s="91">
        <v>0</v>
      </c>
      <c r="F54" s="92">
        <v>160000</v>
      </c>
      <c r="G54" s="93" t="e">
        <f t="shared" si="19"/>
        <v>#DIV/0!</v>
      </c>
      <c r="H54" s="93" t="e">
        <f t="shared" si="103"/>
        <v>#DIV/0!</v>
      </c>
      <c r="I54" s="132"/>
      <c r="J54" s="116"/>
      <c r="K54" s="116"/>
      <c r="L54" s="144"/>
      <c r="M54" s="96">
        <f t="shared" si="177"/>
        <v>0</v>
      </c>
      <c r="N54" s="96">
        <f t="shared" ref="N54:O54" si="204">Z54+AC54+AF54+AI54+AL54+AO54+AR54+AU54+AX54+BA54+BD54+BG54</f>
        <v>0</v>
      </c>
      <c r="O54" s="96">
        <f t="shared" si="204"/>
        <v>0</v>
      </c>
      <c r="P54" s="81">
        <f t="shared" ref="P54:R54" si="205">IF(BI54=0,SUM(Y54+AB54+AE54+AH54+AK54+AN54+AQ54+AT54+AW54+AZ54+BC54+BF54),BI54)</f>
        <v>0</v>
      </c>
      <c r="Q54" s="81">
        <f t="shared" si="205"/>
        <v>0</v>
      </c>
      <c r="R54" s="81">
        <f t="shared" si="205"/>
        <v>0</v>
      </c>
      <c r="S54" s="96">
        <f t="shared" si="146"/>
        <v>0</v>
      </c>
      <c r="T54" s="96">
        <f t="shared" si="175"/>
        <v>0</v>
      </c>
      <c r="U54" s="96">
        <f t="shared" si="59"/>
        <v>0</v>
      </c>
      <c r="V54" s="97" t="e">
        <f t="shared" ref="V54:W54" si="206">M54/I54</f>
        <v>#DIV/0!</v>
      </c>
      <c r="W54" s="97" t="e">
        <f t="shared" si="206"/>
        <v>#DIV/0!</v>
      </c>
      <c r="X54" s="97" t="e">
        <f t="shared" si="26"/>
        <v>#DIV/0!</v>
      </c>
      <c r="Y54" s="128"/>
      <c r="Z54" s="95"/>
      <c r="AA54" s="128"/>
      <c r="AB54" s="118"/>
      <c r="AC54" s="11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98"/>
      <c r="BM54" s="99"/>
      <c r="BN54" s="99"/>
      <c r="BO54" s="99"/>
      <c r="BP54" s="99"/>
    </row>
    <row r="55" spans="1:68" ht="15.75" customHeight="1">
      <c r="A55" s="88"/>
      <c r="B55" s="113"/>
      <c r="C55" s="100" t="s">
        <v>294</v>
      </c>
      <c r="D55" s="121" t="s">
        <v>106</v>
      </c>
      <c r="E55" s="115"/>
      <c r="F55" s="92">
        <v>50000</v>
      </c>
      <c r="G55" s="93" t="e">
        <f t="shared" si="19"/>
        <v>#DIV/0!</v>
      </c>
      <c r="H55" s="93">
        <f t="shared" ref="H55:H60" si="207">M55/F55</f>
        <v>0</v>
      </c>
      <c r="I55" s="95"/>
      <c r="J55" s="116"/>
      <c r="K55" s="116"/>
      <c r="L55" s="117"/>
      <c r="M55" s="96">
        <f t="shared" si="177"/>
        <v>0</v>
      </c>
      <c r="N55" s="96">
        <f t="shared" ref="N55:O55" si="208">Z55+AC55+AF55+AI55+AL55+AO55+AR55+AU55+AX55+BA55+BD55+BG55</f>
        <v>0</v>
      </c>
      <c r="O55" s="96">
        <f t="shared" si="208"/>
        <v>0</v>
      </c>
      <c r="P55" s="81">
        <f t="shared" ref="P55:R55" si="209">IF(BI55=0,SUM(Y55+AB55+AE55+AH55+AK55+AN55+AQ55+AT55+AW55+AZ55+BC55+BF55),BI55)</f>
        <v>0</v>
      </c>
      <c r="Q55" s="81">
        <f t="shared" si="209"/>
        <v>0</v>
      </c>
      <c r="R55" s="81">
        <f t="shared" si="209"/>
        <v>0</v>
      </c>
      <c r="S55" s="96">
        <f t="shared" si="146"/>
        <v>0</v>
      </c>
      <c r="T55" s="96">
        <f t="shared" si="175"/>
        <v>0</v>
      </c>
      <c r="U55" s="96">
        <f t="shared" si="59"/>
        <v>0</v>
      </c>
      <c r="V55" s="97" t="e">
        <f t="shared" ref="V55:W55" si="210">M55/I55</f>
        <v>#DIV/0!</v>
      </c>
      <c r="W55" s="97" t="e">
        <f t="shared" si="210"/>
        <v>#DIV/0!</v>
      </c>
      <c r="X55" s="97" t="e">
        <f t="shared" si="26"/>
        <v>#DIV/0!</v>
      </c>
      <c r="Y55" s="128"/>
      <c r="Z55" s="95"/>
      <c r="AA55" s="128"/>
      <c r="AB55" s="118"/>
      <c r="AC55" s="11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98"/>
      <c r="BM55" s="99"/>
      <c r="BN55" s="99"/>
      <c r="BO55" s="99"/>
      <c r="BP55" s="99"/>
    </row>
    <row r="56" spans="1:68" ht="15.75" customHeight="1">
      <c r="A56" s="88"/>
      <c r="B56" s="135" t="s">
        <v>295</v>
      </c>
      <c r="C56" s="100" t="s">
        <v>271</v>
      </c>
      <c r="D56" s="121" t="s">
        <v>107</v>
      </c>
      <c r="E56" s="115"/>
      <c r="F56" s="92">
        <v>20000</v>
      </c>
      <c r="G56" s="93" t="e">
        <f t="shared" si="19"/>
        <v>#DIV/0!</v>
      </c>
      <c r="H56" s="93">
        <f t="shared" si="207"/>
        <v>0</v>
      </c>
      <c r="I56" s="95"/>
      <c r="J56" s="116">
        <v>1817.8</v>
      </c>
      <c r="K56" s="116"/>
      <c r="L56" s="117"/>
      <c r="M56" s="96">
        <f t="shared" si="177"/>
        <v>0</v>
      </c>
      <c r="N56" s="96">
        <f t="shared" ref="N56:O56" si="211">Z56+AC56+AF56+AI56+AL56+AO56+AR56+AU56+AX56+BA56+BD56+BG56</f>
        <v>1817.8</v>
      </c>
      <c r="O56" s="96">
        <f t="shared" si="211"/>
        <v>0</v>
      </c>
      <c r="P56" s="81">
        <f t="shared" ref="P56:R56" si="212">IF(BI56=0,SUM(Y56+AB56+AE56+AH56+AK56+AN56+AQ56+AT56+AW56+AZ56+BC56+BF56),BI56)</f>
        <v>0</v>
      </c>
      <c r="Q56" s="81">
        <f t="shared" si="212"/>
        <v>1817.8</v>
      </c>
      <c r="R56" s="81">
        <f t="shared" si="212"/>
        <v>0</v>
      </c>
      <c r="S56" s="96">
        <f t="shared" si="146"/>
        <v>0</v>
      </c>
      <c r="T56" s="96">
        <f t="shared" si="175"/>
        <v>0</v>
      </c>
      <c r="U56" s="96">
        <f t="shared" si="59"/>
        <v>0</v>
      </c>
      <c r="V56" s="97" t="e">
        <f t="shared" ref="V56:W56" si="213">M56/I56</f>
        <v>#DIV/0!</v>
      </c>
      <c r="W56" s="97">
        <f t="shared" si="213"/>
        <v>1</v>
      </c>
      <c r="X56" s="97" t="e">
        <f t="shared" si="26"/>
        <v>#DIV/0!</v>
      </c>
      <c r="Y56" s="128"/>
      <c r="Z56" s="95"/>
      <c r="AA56" s="128"/>
      <c r="AB56" s="118"/>
      <c r="AC56" s="118">
        <f>1817.8</f>
        <v>1817.8</v>
      </c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98"/>
      <c r="BM56" s="99"/>
      <c r="BN56" s="99"/>
      <c r="BO56" s="99"/>
      <c r="BP56" s="99"/>
    </row>
    <row r="57" spans="1:68" ht="15.75" customHeight="1">
      <c r="A57" s="88"/>
      <c r="B57" s="113"/>
      <c r="C57" s="100" t="s">
        <v>296</v>
      </c>
      <c r="D57" s="121" t="s">
        <v>108</v>
      </c>
      <c r="E57" s="115"/>
      <c r="F57" s="92">
        <v>50000</v>
      </c>
      <c r="G57" s="93">
        <f t="shared" ref="G57:G62" si="214">I57/F57</f>
        <v>0</v>
      </c>
      <c r="H57" s="93">
        <f t="shared" si="207"/>
        <v>0</v>
      </c>
      <c r="I57" s="95"/>
      <c r="J57" s="116"/>
      <c r="K57" s="116"/>
      <c r="L57" s="117"/>
      <c r="M57" s="96">
        <f t="shared" si="177"/>
        <v>0</v>
      </c>
      <c r="N57" s="96">
        <f t="shared" ref="N57:O57" si="215">Z57+AC57+AF57+AI57+AL57+AO57+AR57+AU57+AX57+BA57+BD57+BG57</f>
        <v>0</v>
      </c>
      <c r="O57" s="96">
        <f t="shared" si="215"/>
        <v>0</v>
      </c>
      <c r="P57" s="81">
        <f t="shared" ref="P57:R57" si="216">IF(BI57=0,SUM(Y57+AB57+AE57+AH57+AK57+AN57+AQ57+AT57+AW57+AZ57+BC57+BF57),BI57)</f>
        <v>0</v>
      </c>
      <c r="Q57" s="81">
        <f t="shared" si="216"/>
        <v>0</v>
      </c>
      <c r="R57" s="81">
        <f t="shared" si="216"/>
        <v>0</v>
      </c>
      <c r="S57" s="96">
        <f t="shared" si="146"/>
        <v>0</v>
      </c>
      <c r="T57" s="96">
        <f t="shared" si="175"/>
        <v>0</v>
      </c>
      <c r="U57" s="96">
        <f t="shared" si="59"/>
        <v>0</v>
      </c>
      <c r="V57" s="97" t="e">
        <f t="shared" ref="V57:W57" si="217">M57/I57</f>
        <v>#DIV/0!</v>
      </c>
      <c r="W57" s="97" t="e">
        <f t="shared" si="217"/>
        <v>#DIV/0!</v>
      </c>
      <c r="X57" s="97" t="e">
        <f t="shared" si="26"/>
        <v>#DIV/0!</v>
      </c>
      <c r="Y57" s="128"/>
      <c r="Z57" s="95"/>
      <c r="AA57" s="128"/>
      <c r="AB57" s="118"/>
      <c r="AC57" s="11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98"/>
      <c r="BM57" s="99"/>
      <c r="BN57" s="99"/>
      <c r="BO57" s="99"/>
      <c r="BP57" s="99"/>
    </row>
    <row r="58" spans="1:68" ht="15.75" customHeight="1">
      <c r="B58" s="113"/>
      <c r="C58" s="100" t="s">
        <v>242</v>
      </c>
      <c r="D58" s="121" t="s">
        <v>109</v>
      </c>
      <c r="E58" s="115"/>
      <c r="F58" s="92">
        <v>350000</v>
      </c>
      <c r="G58" s="93">
        <f t="shared" si="214"/>
        <v>0</v>
      </c>
      <c r="H58" s="93">
        <f t="shared" si="207"/>
        <v>0</v>
      </c>
      <c r="I58" s="141"/>
      <c r="J58" s="116"/>
      <c r="K58" s="116"/>
      <c r="L58" s="117"/>
      <c r="M58" s="96">
        <f t="shared" si="177"/>
        <v>0</v>
      </c>
      <c r="N58" s="96">
        <f t="shared" ref="N58:O58" si="218">Z58+AC58+AF58+AI58+AL58+AO58+AR58+AU58+AX58+BA58+BD58+BG58</f>
        <v>0</v>
      </c>
      <c r="O58" s="96">
        <f t="shared" si="218"/>
        <v>0</v>
      </c>
      <c r="P58" s="81">
        <f t="shared" ref="P58:R58" si="219">IF(BI58=0,SUM(Y58+AB58+AE58+AH58+AK58+AN58+AQ58+AT58+AW58+AZ58+BC58+BF58),BI58)</f>
        <v>0</v>
      </c>
      <c r="Q58" s="81">
        <f t="shared" si="219"/>
        <v>0</v>
      </c>
      <c r="R58" s="81">
        <f t="shared" si="219"/>
        <v>0</v>
      </c>
      <c r="S58" s="96">
        <f t="shared" si="146"/>
        <v>0</v>
      </c>
      <c r="T58" s="96">
        <f t="shared" si="175"/>
        <v>0</v>
      </c>
      <c r="U58" s="96">
        <f t="shared" si="59"/>
        <v>0</v>
      </c>
      <c r="V58" s="97" t="e">
        <f t="shared" ref="V58:W58" si="220">M58/I58</f>
        <v>#DIV/0!</v>
      </c>
      <c r="W58" s="97" t="e">
        <f t="shared" si="220"/>
        <v>#DIV/0!</v>
      </c>
      <c r="X58" s="97" t="e">
        <f t="shared" si="26"/>
        <v>#DIV/0!</v>
      </c>
      <c r="Y58" s="95"/>
      <c r="Z58" s="95"/>
      <c r="AA58" s="95"/>
      <c r="AB58" s="118"/>
      <c r="AC58" s="118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8"/>
      <c r="BM58" s="99"/>
      <c r="BN58" s="99"/>
      <c r="BO58" s="99"/>
      <c r="BP58" s="99"/>
    </row>
    <row r="59" spans="1:68" ht="15.75" customHeight="1">
      <c r="A59" s="88"/>
      <c r="B59" s="113"/>
      <c r="C59" s="100" t="s">
        <v>297</v>
      </c>
      <c r="D59" s="121" t="s">
        <v>110</v>
      </c>
      <c r="E59" s="115"/>
      <c r="F59" s="92">
        <v>200000</v>
      </c>
      <c r="G59" s="93">
        <f t="shared" si="214"/>
        <v>0</v>
      </c>
      <c r="H59" s="93">
        <f t="shared" si="207"/>
        <v>0</v>
      </c>
      <c r="I59" s="95"/>
      <c r="J59" s="116"/>
      <c r="K59" s="116"/>
      <c r="L59" s="117"/>
      <c r="M59" s="96">
        <f t="shared" si="177"/>
        <v>0</v>
      </c>
      <c r="N59" s="96">
        <f t="shared" ref="N59:O59" si="221">Z59+AC59+AF59+AI59+AL59+AO59+AR59+AU59+AX59+BA59+BD59+BG59</f>
        <v>0</v>
      </c>
      <c r="O59" s="96">
        <f t="shared" si="221"/>
        <v>0</v>
      </c>
      <c r="P59" s="81">
        <f t="shared" ref="P59:R59" si="222">IF(BI59=0,SUM(Y59+AB59+AE59+AH59+AK59+AN59+AQ59+AT59+AW59+AZ59+BC59+BF59),BI59)</f>
        <v>0</v>
      </c>
      <c r="Q59" s="81">
        <f t="shared" si="222"/>
        <v>0</v>
      </c>
      <c r="R59" s="81">
        <f t="shared" si="222"/>
        <v>0</v>
      </c>
      <c r="S59" s="96">
        <f t="shared" si="146"/>
        <v>0</v>
      </c>
      <c r="T59" s="96">
        <f t="shared" si="175"/>
        <v>0</v>
      </c>
      <c r="U59" s="96">
        <f t="shared" si="59"/>
        <v>0</v>
      </c>
      <c r="V59" s="97" t="e">
        <f t="shared" ref="V59:W59" si="223">M59/I59</f>
        <v>#DIV/0!</v>
      </c>
      <c r="W59" s="97" t="e">
        <f t="shared" si="223"/>
        <v>#DIV/0!</v>
      </c>
      <c r="X59" s="97" t="e">
        <f t="shared" si="26"/>
        <v>#DIV/0!</v>
      </c>
      <c r="Y59" s="95"/>
      <c r="Z59" s="95"/>
      <c r="AA59" s="95"/>
      <c r="AB59" s="118"/>
      <c r="AC59" s="118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9"/>
      <c r="BO59" s="99"/>
      <c r="BP59" s="99"/>
    </row>
    <row r="60" spans="1:68" ht="15.75" customHeight="1">
      <c r="A60" s="88"/>
      <c r="B60" s="113"/>
      <c r="C60" s="100" t="s">
        <v>298</v>
      </c>
      <c r="D60" s="121" t="s">
        <v>299</v>
      </c>
      <c r="E60" s="91"/>
      <c r="F60" s="92">
        <v>200000</v>
      </c>
      <c r="G60" s="93">
        <f t="shared" si="214"/>
        <v>0</v>
      </c>
      <c r="H60" s="93">
        <f t="shared" si="207"/>
        <v>0</v>
      </c>
      <c r="I60" s="95"/>
      <c r="J60" s="145"/>
      <c r="K60" s="145"/>
      <c r="L60" s="117"/>
      <c r="M60" s="96">
        <f t="shared" si="177"/>
        <v>0</v>
      </c>
      <c r="N60" s="96">
        <f t="shared" ref="N60:O60" si="224">Z60+AC60+AF60+AI60+AL60+AO60+AR60+AU60+AX60+BA60+BD60+BG60</f>
        <v>0</v>
      </c>
      <c r="O60" s="96">
        <f t="shared" si="224"/>
        <v>0</v>
      </c>
      <c r="P60" s="81">
        <f t="shared" ref="P60:R60" si="225">IF(BI60=0,SUM(Y60+AB60+AE60+AH60+AK60+AN60+AQ60+AT60+AW60+AZ60+BC60+BF60),BI60)</f>
        <v>0</v>
      </c>
      <c r="Q60" s="81">
        <f t="shared" si="225"/>
        <v>0</v>
      </c>
      <c r="R60" s="81">
        <f t="shared" si="225"/>
        <v>0</v>
      </c>
      <c r="S60" s="96">
        <f t="shared" si="146"/>
        <v>0</v>
      </c>
      <c r="T60" s="96">
        <f t="shared" si="175"/>
        <v>0</v>
      </c>
      <c r="U60" s="96">
        <f t="shared" si="59"/>
        <v>0</v>
      </c>
      <c r="V60" s="97" t="e">
        <f t="shared" ref="V60:W60" si="226">M60/I60</f>
        <v>#DIV/0!</v>
      </c>
      <c r="W60" s="97" t="e">
        <f t="shared" si="226"/>
        <v>#DIV/0!</v>
      </c>
      <c r="X60" s="97" t="e">
        <f t="shared" si="26"/>
        <v>#DIV/0!</v>
      </c>
      <c r="Y60" s="95"/>
      <c r="Z60" s="95"/>
      <c r="AA60" s="95"/>
      <c r="AB60" s="118"/>
      <c r="AC60" s="118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8"/>
      <c r="BM60" s="99"/>
      <c r="BN60" s="99"/>
      <c r="BO60" s="99"/>
      <c r="BP60" s="99"/>
    </row>
    <row r="61" spans="1:68" ht="15.75" customHeight="1">
      <c r="A61" s="88"/>
      <c r="B61" s="113"/>
      <c r="C61" s="100" t="s">
        <v>229</v>
      </c>
      <c r="D61" s="121" t="s">
        <v>113</v>
      </c>
      <c r="E61" s="91"/>
      <c r="F61" s="92">
        <v>60000</v>
      </c>
      <c r="G61" s="93">
        <f t="shared" si="214"/>
        <v>0</v>
      </c>
      <c r="H61" s="93"/>
      <c r="I61" s="95"/>
      <c r="J61" s="145"/>
      <c r="K61" s="145"/>
      <c r="L61" s="117"/>
      <c r="M61" s="96">
        <f t="shared" si="177"/>
        <v>0</v>
      </c>
      <c r="N61" s="96">
        <f t="shared" ref="N61:O61" si="227">Z61+AC61+AF61+AI61+AL61+AO61+AR61+AU61+AX61+BA61+BD61+BG61</f>
        <v>0</v>
      </c>
      <c r="O61" s="96">
        <f t="shared" si="227"/>
        <v>0</v>
      </c>
      <c r="P61" s="81">
        <f t="shared" ref="P61:R61" si="228">IF(BI61=0,SUM(Y61+AB61+AE61+AH61+AK61+AN61+AQ61+AT61+AW61+AZ61+BC61+BF61),BI61)</f>
        <v>0</v>
      </c>
      <c r="Q61" s="81">
        <f t="shared" si="228"/>
        <v>0</v>
      </c>
      <c r="R61" s="81">
        <f t="shared" si="228"/>
        <v>0</v>
      </c>
      <c r="S61" s="96">
        <f t="shared" si="146"/>
        <v>0</v>
      </c>
      <c r="T61" s="96">
        <f t="shared" si="175"/>
        <v>0</v>
      </c>
      <c r="U61" s="96">
        <f t="shared" si="59"/>
        <v>0</v>
      </c>
      <c r="V61" s="97" t="e">
        <f t="shared" ref="V61:W61" si="229">M61/I61</f>
        <v>#DIV/0!</v>
      </c>
      <c r="W61" s="97" t="e">
        <f t="shared" si="229"/>
        <v>#DIV/0!</v>
      </c>
      <c r="X61" s="97" t="e">
        <f t="shared" si="26"/>
        <v>#DIV/0!</v>
      </c>
      <c r="Y61" s="95"/>
      <c r="Z61" s="95"/>
      <c r="AA61" s="95"/>
      <c r="AB61" s="118"/>
      <c r="AC61" s="118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8"/>
      <c r="BM61" s="99"/>
      <c r="BN61" s="99"/>
      <c r="BO61" s="99"/>
      <c r="BP61" s="99"/>
    </row>
    <row r="62" spans="1:68" ht="15.75" customHeight="1">
      <c r="A62" s="88"/>
      <c r="B62" s="113"/>
      <c r="C62" s="100" t="s">
        <v>114</v>
      </c>
      <c r="D62" s="121" t="s">
        <v>115</v>
      </c>
      <c r="E62" s="91"/>
      <c r="F62" s="92">
        <v>1200000</v>
      </c>
      <c r="G62" s="93">
        <f t="shared" si="214"/>
        <v>0</v>
      </c>
      <c r="H62" s="93"/>
      <c r="I62" s="95"/>
      <c r="J62" s="145"/>
      <c r="K62" s="145"/>
      <c r="L62" s="117"/>
      <c r="M62" s="96">
        <f t="shared" si="177"/>
        <v>0</v>
      </c>
      <c r="N62" s="96">
        <f t="shared" ref="N62:O62" si="230">Z62+AC62+AF62+AI62+AL62+AO62+AR62+AU62+AX62+BA62+BD62+BG62</f>
        <v>0</v>
      </c>
      <c r="O62" s="96">
        <f t="shared" si="230"/>
        <v>0</v>
      </c>
      <c r="P62" s="81">
        <f t="shared" ref="P62:R62" si="231">IF(BI62=0,SUM(Y62+AB62+AE62+AH62+AK62+AN62+AQ62+AT62+AW62+AZ62+BC62+BF62),BI62)</f>
        <v>0</v>
      </c>
      <c r="Q62" s="81">
        <f t="shared" si="231"/>
        <v>0</v>
      </c>
      <c r="R62" s="81">
        <f t="shared" si="231"/>
        <v>0</v>
      </c>
      <c r="S62" s="96">
        <f t="shared" si="146"/>
        <v>0</v>
      </c>
      <c r="T62" s="96">
        <f t="shared" si="175"/>
        <v>0</v>
      </c>
      <c r="U62" s="96">
        <f t="shared" si="59"/>
        <v>0</v>
      </c>
      <c r="V62" s="97" t="e">
        <f t="shared" ref="V62:W62" si="232">M62/I62</f>
        <v>#DIV/0!</v>
      </c>
      <c r="W62" s="97" t="e">
        <f t="shared" si="232"/>
        <v>#DIV/0!</v>
      </c>
      <c r="X62" s="97" t="e">
        <f t="shared" si="26"/>
        <v>#DIV/0!</v>
      </c>
      <c r="Y62" s="95"/>
      <c r="Z62" s="95"/>
      <c r="AA62" s="95"/>
      <c r="AB62" s="118"/>
      <c r="AC62" s="118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8"/>
      <c r="BM62" s="99"/>
      <c r="BN62" s="99"/>
      <c r="BO62" s="99"/>
      <c r="BP62" s="99"/>
    </row>
    <row r="63" spans="1:68" ht="15.75" customHeight="1">
      <c r="A63" s="88"/>
      <c r="B63" s="113"/>
      <c r="C63" s="89" t="s">
        <v>114</v>
      </c>
      <c r="D63" s="121" t="s">
        <v>300</v>
      </c>
      <c r="E63" s="146"/>
      <c r="F63" s="147">
        <v>100000</v>
      </c>
      <c r="G63" s="93" t="e">
        <f t="shared" ref="G63:G80" si="233">I63/E63</f>
        <v>#DIV/0!</v>
      </c>
      <c r="H63" s="93" t="e">
        <f t="shared" ref="H63:H80" si="234">M63/E63</f>
        <v>#DIV/0!</v>
      </c>
      <c r="I63" s="95"/>
      <c r="J63" s="145"/>
      <c r="K63" s="145"/>
      <c r="L63" s="117"/>
      <c r="M63" s="96">
        <f t="shared" si="177"/>
        <v>0</v>
      </c>
      <c r="N63" s="96">
        <f t="shared" ref="N63:O63" si="235">Z63+AC63+AF63+AI63+AL63+AO63+AR63+AU63+AX63+BA63+BD63+BG63</f>
        <v>0</v>
      </c>
      <c r="O63" s="96">
        <f t="shared" si="235"/>
        <v>0</v>
      </c>
      <c r="P63" s="81">
        <f t="shared" ref="P63:R63" si="236">IF(BI63=0,SUM(Y63+AB63+AE63+AH63+AK63+AN63+AQ63+AT63+AW63+AZ63+BC63+BF63),BI63)</f>
        <v>0</v>
      </c>
      <c r="Q63" s="81">
        <f t="shared" si="236"/>
        <v>0</v>
      </c>
      <c r="R63" s="81">
        <f t="shared" si="236"/>
        <v>0</v>
      </c>
      <c r="S63" s="96">
        <f t="shared" si="146"/>
        <v>0</v>
      </c>
      <c r="T63" s="96">
        <f t="shared" si="175"/>
        <v>0</v>
      </c>
      <c r="U63" s="96">
        <f t="shared" si="59"/>
        <v>0</v>
      </c>
      <c r="V63" s="97" t="e">
        <f t="shared" ref="V63:W63" si="237">M63/I63</f>
        <v>#DIV/0!</v>
      </c>
      <c r="W63" s="97" t="e">
        <f t="shared" si="237"/>
        <v>#DIV/0!</v>
      </c>
      <c r="X63" s="97" t="e">
        <f t="shared" si="26"/>
        <v>#DIV/0!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8"/>
      <c r="BM63" s="99"/>
      <c r="BN63" s="99"/>
      <c r="BO63" s="99"/>
      <c r="BP63" s="99"/>
    </row>
    <row r="64" spans="1:68" ht="15.75" customHeight="1">
      <c r="A64" s="88"/>
      <c r="B64" s="113"/>
      <c r="C64" s="89" t="s">
        <v>114</v>
      </c>
      <c r="D64" s="121" t="s">
        <v>117</v>
      </c>
      <c r="E64" s="146"/>
      <c r="F64" s="147">
        <v>500000</v>
      </c>
      <c r="G64" s="93" t="e">
        <f t="shared" si="233"/>
        <v>#DIV/0!</v>
      </c>
      <c r="H64" s="93" t="e">
        <f t="shared" si="234"/>
        <v>#DIV/0!</v>
      </c>
      <c r="I64" s="95"/>
      <c r="J64" s="145"/>
      <c r="K64" s="145"/>
      <c r="L64" s="117"/>
      <c r="M64" s="96">
        <f t="shared" si="177"/>
        <v>0</v>
      </c>
      <c r="N64" s="96">
        <f t="shared" ref="N64:O64" si="238">Z64+AC64+AF64+AI64+AL64+AO64+AR64+AU64+AX64+BA64+BD64+BG64</f>
        <v>0</v>
      </c>
      <c r="O64" s="96">
        <f t="shared" si="238"/>
        <v>0</v>
      </c>
      <c r="P64" s="81">
        <f t="shared" ref="P64:R64" si="239">IF(BI64=0,SUM(Y64+AB64+AE64+AH64+AK64+AN64+AQ64+AT64+AW64+AZ64+BC64+BF64),BI64)</f>
        <v>0</v>
      </c>
      <c r="Q64" s="81">
        <f t="shared" si="239"/>
        <v>0</v>
      </c>
      <c r="R64" s="81">
        <f t="shared" si="239"/>
        <v>0</v>
      </c>
      <c r="S64" s="96">
        <f t="shared" si="146"/>
        <v>0</v>
      </c>
      <c r="T64" s="96">
        <f t="shared" si="175"/>
        <v>0</v>
      </c>
      <c r="U64" s="96">
        <f t="shared" si="59"/>
        <v>0</v>
      </c>
      <c r="V64" s="97" t="e">
        <f t="shared" ref="V64:W64" si="240">M64/I64</f>
        <v>#DIV/0!</v>
      </c>
      <c r="W64" s="97" t="e">
        <f t="shared" si="240"/>
        <v>#DIV/0!</v>
      </c>
      <c r="X64" s="97" t="e">
        <f t="shared" si="26"/>
        <v>#DIV/0!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8"/>
      <c r="BM64" s="99"/>
      <c r="BN64" s="99"/>
      <c r="BO64" s="99"/>
      <c r="BP64" s="99"/>
    </row>
    <row r="65" spans="1:68" ht="15.75" customHeight="1">
      <c r="A65" s="88"/>
      <c r="B65" s="113"/>
      <c r="C65" s="89" t="s">
        <v>114</v>
      </c>
      <c r="D65" s="121" t="s">
        <v>118</v>
      </c>
      <c r="E65" s="146"/>
      <c r="F65" s="147">
        <v>100000</v>
      </c>
      <c r="G65" s="93" t="e">
        <f t="shared" si="233"/>
        <v>#DIV/0!</v>
      </c>
      <c r="H65" s="93" t="e">
        <f t="shared" si="234"/>
        <v>#DIV/0!</v>
      </c>
      <c r="I65" s="95"/>
      <c r="J65" s="125"/>
      <c r="K65" s="125"/>
      <c r="L65" s="117"/>
      <c r="M65" s="96">
        <f t="shared" si="177"/>
        <v>0</v>
      </c>
      <c r="N65" s="96">
        <f t="shared" ref="N65:O65" si="241">Z65+AC65+AF65+AI65+AL65+AO65+AR65+AU65+AX65+BA65+BD65+BG65</f>
        <v>0</v>
      </c>
      <c r="O65" s="96">
        <f t="shared" si="241"/>
        <v>0</v>
      </c>
      <c r="P65" s="81">
        <f t="shared" ref="P65:R65" si="242">IF(BI65=0,SUM(Y65+AB65+AE65+AH65+AK65+AN65+AQ65+AT65+AW65+AZ65+BC65+BF65),BI65)</f>
        <v>0</v>
      </c>
      <c r="Q65" s="81">
        <f t="shared" si="242"/>
        <v>0</v>
      </c>
      <c r="R65" s="81">
        <f t="shared" si="242"/>
        <v>0</v>
      </c>
      <c r="S65" s="96">
        <f t="shared" si="146"/>
        <v>0</v>
      </c>
      <c r="T65" s="96">
        <f t="shared" si="175"/>
        <v>0</v>
      </c>
      <c r="U65" s="96">
        <f t="shared" si="59"/>
        <v>0</v>
      </c>
      <c r="V65" s="97" t="e">
        <f t="shared" ref="V65:W65" si="243">M65/I65</f>
        <v>#DIV/0!</v>
      </c>
      <c r="W65" s="97" t="e">
        <f t="shared" si="243"/>
        <v>#DIV/0!</v>
      </c>
      <c r="X65" s="97" t="e">
        <f t="shared" si="26"/>
        <v>#DIV/0!</v>
      </c>
      <c r="Y65" s="102"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8"/>
      <c r="BM65" s="99"/>
      <c r="BN65" s="99"/>
      <c r="BO65" s="99"/>
      <c r="BP65" s="99"/>
    </row>
    <row r="66" spans="1:68" ht="15.75" customHeight="1">
      <c r="A66" s="88"/>
      <c r="B66" s="88"/>
      <c r="C66" s="89" t="s">
        <v>114</v>
      </c>
      <c r="D66" s="121" t="s">
        <v>119</v>
      </c>
      <c r="E66" s="146"/>
      <c r="F66" s="147">
        <v>150000</v>
      </c>
      <c r="G66" s="93" t="e">
        <f t="shared" si="233"/>
        <v>#DIV/0!</v>
      </c>
      <c r="H66" s="93" t="e">
        <f t="shared" si="234"/>
        <v>#DIV/0!</v>
      </c>
      <c r="I66" s="95"/>
      <c r="J66" s="145"/>
      <c r="K66" s="145"/>
      <c r="L66" s="94"/>
      <c r="M66" s="96">
        <f t="shared" si="177"/>
        <v>0</v>
      </c>
      <c r="N66" s="96">
        <f t="shared" ref="N66:O66" si="244">Z66+AC66+AF66+AI66+AL66+AO66+AR66+AU66+AX66+BA66+BD66+BG66</f>
        <v>0</v>
      </c>
      <c r="O66" s="96">
        <f t="shared" si="244"/>
        <v>0</v>
      </c>
      <c r="P66" s="81">
        <f t="shared" ref="P66:R66" si="245">IF(BI66=0,SUM(Y66+AB66+AE66+AH66+AK66+AN66+AQ66+AT66+AW66+AZ66+BC66+BF66),BI66)</f>
        <v>0</v>
      </c>
      <c r="Q66" s="81">
        <f t="shared" si="245"/>
        <v>0</v>
      </c>
      <c r="R66" s="81">
        <f t="shared" si="245"/>
        <v>0</v>
      </c>
      <c r="S66" s="96">
        <f t="shared" si="146"/>
        <v>0</v>
      </c>
      <c r="T66" s="96">
        <f t="shared" si="175"/>
        <v>0</v>
      </c>
      <c r="U66" s="96">
        <f t="shared" si="59"/>
        <v>0</v>
      </c>
      <c r="V66" s="97" t="e">
        <f t="shared" ref="V66:W66" si="246">M66/I66</f>
        <v>#DIV/0!</v>
      </c>
      <c r="W66" s="97" t="e">
        <f t="shared" si="246"/>
        <v>#DIV/0!</v>
      </c>
      <c r="X66" s="97" t="e">
        <f t="shared" si="26"/>
        <v>#DIV/0!</v>
      </c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8"/>
      <c r="BM66" s="99"/>
      <c r="BN66" s="99"/>
      <c r="BO66" s="99"/>
      <c r="BP66" s="99"/>
    </row>
    <row r="67" spans="1:68" ht="15.75" customHeight="1">
      <c r="A67" s="85"/>
      <c r="B67" s="85"/>
      <c r="C67" s="85" t="s">
        <v>301</v>
      </c>
      <c r="D67" s="85"/>
      <c r="E67" s="86">
        <f>E68+E80+E84+E89</f>
        <v>267218.16000000003</v>
      </c>
      <c r="F67" s="86">
        <f>F68+F80+F89</f>
        <v>21041.95</v>
      </c>
      <c r="G67" s="106">
        <f t="shared" si="233"/>
        <v>0.14318263399463568</v>
      </c>
      <c r="H67" s="106">
        <f t="shared" si="234"/>
        <v>2.4106183501899719E-2</v>
      </c>
      <c r="I67" s="86">
        <f t="shared" ref="I67:Q67" si="247">I68+I75+I76+I77+I80+I84+I89</f>
        <v>38261</v>
      </c>
      <c r="J67" s="86">
        <f t="shared" si="247"/>
        <v>84340.34</v>
      </c>
      <c r="K67" s="86">
        <f t="shared" si="247"/>
        <v>0</v>
      </c>
      <c r="L67" s="86">
        <f t="shared" si="247"/>
        <v>0</v>
      </c>
      <c r="M67" s="86">
        <f t="shared" si="247"/>
        <v>6441.6100000000006</v>
      </c>
      <c r="N67" s="86">
        <f t="shared" si="247"/>
        <v>21769.4</v>
      </c>
      <c r="O67" s="86">
        <f t="shared" si="247"/>
        <v>0</v>
      </c>
      <c r="P67" s="86">
        <f t="shared" si="247"/>
        <v>6441.6100000000006</v>
      </c>
      <c r="Q67" s="86">
        <f t="shared" si="247"/>
        <v>21769.4</v>
      </c>
      <c r="R67" s="86">
        <f>IF(BK67=0,SUM(AA67+AD67+AG67+AJ67+AM67+AP67+AS67+AV67+AY67+BB67+BE67+BH67),BK67)</f>
        <v>0</v>
      </c>
      <c r="S67" s="86">
        <f>S68+S75+S76+S77+S80+S84+S89</f>
        <v>31256.39</v>
      </c>
      <c r="T67" s="86">
        <f>T68+T84</f>
        <v>62570.939999999995</v>
      </c>
      <c r="U67" s="86">
        <f>U68+U75+U76+U77+U80+U84+U89</f>
        <v>0</v>
      </c>
      <c r="V67" s="87">
        <f t="shared" ref="V67:W67" si="248">M67/I67</f>
        <v>0.16835968741015658</v>
      </c>
      <c r="W67" s="87">
        <f t="shared" si="248"/>
        <v>0.25811373300131352</v>
      </c>
      <c r="X67" s="87" t="e">
        <f t="shared" si="26"/>
        <v>#DIV/0!</v>
      </c>
      <c r="Y67" s="86">
        <f t="shared" ref="Y67:BK67" si="249">Y68+Y75+Y76+Y77+Y80+Y84+Y89</f>
        <v>0</v>
      </c>
      <c r="Z67" s="86">
        <f t="shared" si="249"/>
        <v>4595.8899999999994</v>
      </c>
      <c r="AA67" s="86">
        <f t="shared" si="249"/>
        <v>0</v>
      </c>
      <c r="AB67" s="86">
        <f t="shared" si="249"/>
        <v>0</v>
      </c>
      <c r="AC67" s="86">
        <f t="shared" si="249"/>
        <v>7931.1</v>
      </c>
      <c r="AD67" s="86">
        <f t="shared" si="249"/>
        <v>0</v>
      </c>
      <c r="AE67" s="86">
        <f t="shared" si="249"/>
        <v>0</v>
      </c>
      <c r="AF67" s="86">
        <f t="shared" si="249"/>
        <v>5181.2700000000004</v>
      </c>
      <c r="AG67" s="86">
        <f t="shared" si="249"/>
        <v>0</v>
      </c>
      <c r="AH67" s="86">
        <f t="shared" si="249"/>
        <v>0</v>
      </c>
      <c r="AI67" s="86">
        <f t="shared" si="249"/>
        <v>3205.84</v>
      </c>
      <c r="AJ67" s="86">
        <f t="shared" si="249"/>
        <v>0</v>
      </c>
      <c r="AK67" s="86">
        <f t="shared" si="249"/>
        <v>3228</v>
      </c>
      <c r="AL67" s="86">
        <f t="shared" si="249"/>
        <v>855.3</v>
      </c>
      <c r="AM67" s="86">
        <f t="shared" si="249"/>
        <v>0</v>
      </c>
      <c r="AN67" s="86">
        <f t="shared" si="249"/>
        <v>3213.61</v>
      </c>
      <c r="AO67" s="86">
        <f t="shared" si="249"/>
        <v>0</v>
      </c>
      <c r="AP67" s="86">
        <f t="shared" si="249"/>
        <v>0</v>
      </c>
      <c r="AQ67" s="86">
        <f t="shared" si="249"/>
        <v>0</v>
      </c>
      <c r="AR67" s="86">
        <f t="shared" si="249"/>
        <v>0</v>
      </c>
      <c r="AS67" s="86">
        <f t="shared" si="249"/>
        <v>0</v>
      </c>
      <c r="AT67" s="86">
        <f t="shared" si="249"/>
        <v>0</v>
      </c>
      <c r="AU67" s="86">
        <f t="shared" si="249"/>
        <v>0</v>
      </c>
      <c r="AV67" s="86">
        <f t="shared" si="249"/>
        <v>0</v>
      </c>
      <c r="AW67" s="86">
        <f t="shared" si="249"/>
        <v>0</v>
      </c>
      <c r="AX67" s="86">
        <f t="shared" si="249"/>
        <v>0</v>
      </c>
      <c r="AY67" s="86">
        <f t="shared" si="249"/>
        <v>0</v>
      </c>
      <c r="AZ67" s="86">
        <f t="shared" si="249"/>
        <v>0</v>
      </c>
      <c r="BA67" s="86">
        <f t="shared" si="249"/>
        <v>0</v>
      </c>
      <c r="BB67" s="86">
        <f t="shared" si="249"/>
        <v>0</v>
      </c>
      <c r="BC67" s="86">
        <f t="shared" si="249"/>
        <v>0</v>
      </c>
      <c r="BD67" s="86">
        <f t="shared" si="249"/>
        <v>0</v>
      </c>
      <c r="BE67" s="86">
        <f t="shared" si="249"/>
        <v>0</v>
      </c>
      <c r="BF67" s="86">
        <f t="shared" si="249"/>
        <v>0</v>
      </c>
      <c r="BG67" s="86">
        <f t="shared" si="249"/>
        <v>0</v>
      </c>
      <c r="BH67" s="86">
        <f t="shared" si="249"/>
        <v>0</v>
      </c>
      <c r="BI67" s="86">
        <f t="shared" si="249"/>
        <v>0</v>
      </c>
      <c r="BJ67" s="86">
        <f t="shared" si="249"/>
        <v>0</v>
      </c>
      <c r="BK67" s="86">
        <f t="shared" si="249"/>
        <v>0</v>
      </c>
      <c r="BL67" s="148"/>
      <c r="BM67" s="149"/>
      <c r="BN67" s="149"/>
      <c r="BO67" s="149"/>
      <c r="BP67" s="149"/>
    </row>
    <row r="68" spans="1:68" ht="15.75" customHeight="1">
      <c r="A68" s="150"/>
      <c r="B68" s="150"/>
      <c r="C68" s="151"/>
      <c r="D68" s="152" t="s">
        <v>302</v>
      </c>
      <c r="E68" s="153">
        <f>SUM(E69:E77)</f>
        <v>151589.62000000002</v>
      </c>
      <c r="F68" s="153">
        <f>SUM(F70:F77)</f>
        <v>0</v>
      </c>
      <c r="G68" s="154">
        <f t="shared" si="233"/>
        <v>0.20870822157875979</v>
      </c>
      <c r="H68" s="154">
        <f t="shared" si="234"/>
        <v>4.2493740666412379E-2</v>
      </c>
      <c r="I68" s="153">
        <f>SUM(I69:I74)</f>
        <v>31638</v>
      </c>
      <c r="J68" s="153">
        <f t="shared" ref="J68:K68" si="250">SUM(J70:J74)</f>
        <v>10402.67</v>
      </c>
      <c r="K68" s="153">
        <f t="shared" si="250"/>
        <v>0</v>
      </c>
      <c r="L68" s="153">
        <f>SUM(L70:L71)</f>
        <v>0</v>
      </c>
      <c r="M68" s="153">
        <f>SUM(M69:M74)</f>
        <v>6441.6100000000006</v>
      </c>
      <c r="N68" s="153">
        <f>SUM(N70:N74)</f>
        <v>5836.0000000000009</v>
      </c>
      <c r="O68" s="153">
        <f>SUM(O69:O74)</f>
        <v>0</v>
      </c>
      <c r="P68" s="80">
        <f t="shared" ref="P68:R68" si="251">IF(BI68=0,SUM(Y68+AB68+AE68+AH68+AK68+AN68+AQ68+AT68+AW68+AZ68+BC68+BF68),BI68)</f>
        <v>6441.6100000000006</v>
      </c>
      <c r="Q68" s="80">
        <f t="shared" si="251"/>
        <v>5836</v>
      </c>
      <c r="R68" s="80">
        <f t="shared" si="251"/>
        <v>0</v>
      </c>
      <c r="S68" s="153">
        <f t="shared" ref="S68:T68" si="252">SUM(S69:S74)</f>
        <v>25196.39</v>
      </c>
      <c r="T68" s="153">
        <f t="shared" si="252"/>
        <v>4566.67</v>
      </c>
      <c r="U68" s="153">
        <f>SUM(U70:U74)</f>
        <v>0</v>
      </c>
      <c r="V68" s="155">
        <f t="shared" ref="V68:W68" si="253">M68/I68</f>
        <v>0.20360357797585185</v>
      </c>
      <c r="W68" s="155">
        <f t="shared" si="253"/>
        <v>0.56100981767180935</v>
      </c>
      <c r="X68" s="155" t="e">
        <f t="shared" si="26"/>
        <v>#DIV/0!</v>
      </c>
      <c r="Y68" s="153">
        <f>SUM(Y70:Y71)</f>
        <v>0</v>
      </c>
      <c r="Z68" s="153">
        <f>SUM(Z70:Z74)</f>
        <v>324.49</v>
      </c>
      <c r="AA68" s="153">
        <f t="shared" ref="AA68:AB68" si="254">SUM(AA70:AA71)</f>
        <v>0</v>
      </c>
      <c r="AB68" s="153">
        <f t="shared" si="254"/>
        <v>0</v>
      </c>
      <c r="AC68" s="153">
        <f>SUM(AC70:AC74)</f>
        <v>1301.0999999999999</v>
      </c>
      <c r="AD68" s="153">
        <f>SUM(AD70:AD71)</f>
        <v>0</v>
      </c>
      <c r="AE68" s="153">
        <f t="shared" ref="AE68:AF68" si="255">SUM(AE70:AE74)</f>
        <v>0</v>
      </c>
      <c r="AF68" s="153">
        <f t="shared" si="255"/>
        <v>2089.27</v>
      </c>
      <c r="AG68" s="153">
        <f>SUM(AG70:AG71)</f>
        <v>0</v>
      </c>
      <c r="AH68" s="153">
        <f t="shared" ref="AH68:AI68" si="256">SUM(AH70:AH74)</f>
        <v>0</v>
      </c>
      <c r="AI68" s="153">
        <f t="shared" si="256"/>
        <v>1265.8399999999999</v>
      </c>
      <c r="AJ68" s="153">
        <f>SUM(AJ70:AJ71)</f>
        <v>0</v>
      </c>
      <c r="AK68" s="153">
        <f t="shared" ref="AK68:AL68" si="257">SUM(AK70:AK74)</f>
        <v>3228</v>
      </c>
      <c r="AL68" s="153">
        <f t="shared" si="257"/>
        <v>855.3</v>
      </c>
      <c r="AM68" s="153">
        <f>SUM(AM70:AM71)</f>
        <v>0</v>
      </c>
      <c r="AN68" s="153">
        <f t="shared" ref="AN68:AO68" si="258">SUM(AN70:AN74)</f>
        <v>3213.61</v>
      </c>
      <c r="AO68" s="153">
        <f t="shared" si="258"/>
        <v>0</v>
      </c>
      <c r="AP68" s="153">
        <f>SUM(AP70:AP71)</f>
        <v>0</v>
      </c>
      <c r="AQ68" s="153">
        <f>SUM(AQ70:AQ74)</f>
        <v>0</v>
      </c>
      <c r="AR68" s="153">
        <f t="shared" ref="AR68:AS68" si="259">SUM(AR70:AR71)</f>
        <v>0</v>
      </c>
      <c r="AS68" s="153">
        <f t="shared" si="259"/>
        <v>0</v>
      </c>
      <c r="AT68" s="153">
        <f>SUM(AT70:AT74)</f>
        <v>0</v>
      </c>
      <c r="AU68" s="153">
        <f>SUM(AU70:AU76)</f>
        <v>0</v>
      </c>
      <c r="AV68" s="153">
        <f>SUM(AV70:AV71)</f>
        <v>0</v>
      </c>
      <c r="AW68" s="153">
        <f t="shared" ref="AW68:AX68" si="260">SUM(AW70:AW74)</f>
        <v>0</v>
      </c>
      <c r="AX68" s="153">
        <f t="shared" si="260"/>
        <v>0</v>
      </c>
      <c r="AY68" s="153">
        <f t="shared" ref="AY68:AZ68" si="261">SUM(AY70:AY71)</f>
        <v>0</v>
      </c>
      <c r="AZ68" s="153">
        <f t="shared" si="261"/>
        <v>0</v>
      </c>
      <c r="BA68" s="153">
        <f>SUM(BA70:BA76)</f>
        <v>0</v>
      </c>
      <c r="BB68" s="153">
        <f t="shared" ref="BB68:BH68" si="262">SUM(BB70:BB71)</f>
        <v>0</v>
      </c>
      <c r="BC68" s="153">
        <f t="shared" si="262"/>
        <v>0</v>
      </c>
      <c r="BD68" s="153">
        <f t="shared" si="262"/>
        <v>0</v>
      </c>
      <c r="BE68" s="153">
        <f t="shared" si="262"/>
        <v>0</v>
      </c>
      <c r="BF68" s="153">
        <f t="shared" si="262"/>
        <v>0</v>
      </c>
      <c r="BG68" s="153">
        <f t="shared" si="262"/>
        <v>0</v>
      </c>
      <c r="BH68" s="153">
        <f t="shared" si="262"/>
        <v>0</v>
      </c>
      <c r="BI68" s="153">
        <f t="shared" ref="BI68:BK68" si="263">SUM(BI69:BI74)</f>
        <v>0</v>
      </c>
      <c r="BJ68" s="153">
        <f t="shared" si="263"/>
        <v>0</v>
      </c>
      <c r="BK68" s="153">
        <f t="shared" si="263"/>
        <v>0</v>
      </c>
      <c r="BL68" s="156"/>
      <c r="BM68" s="157"/>
      <c r="BN68" s="157"/>
      <c r="BO68" s="157"/>
      <c r="BP68" s="157"/>
    </row>
    <row r="69" spans="1:68" ht="15.75" customHeight="1">
      <c r="A69" s="88" t="s">
        <v>509</v>
      </c>
      <c r="B69" s="158"/>
      <c r="C69" s="159" t="s">
        <v>200</v>
      </c>
      <c r="D69" s="160" t="s">
        <v>201</v>
      </c>
      <c r="E69" s="161">
        <v>1500</v>
      </c>
      <c r="F69" s="141"/>
      <c r="G69" s="93">
        <f t="shared" si="233"/>
        <v>1</v>
      </c>
      <c r="H69" s="93">
        <f t="shared" si="234"/>
        <v>0</v>
      </c>
      <c r="I69" s="141">
        <v>1500</v>
      </c>
      <c r="J69" s="116"/>
      <c r="K69" s="116"/>
      <c r="L69" s="117"/>
      <c r="M69" s="96">
        <f t="shared" ref="M69:O69" si="264">Y69+AB69+AE69+AH69+AK69+AN69+AQ69+AT69+AW69+AZ69+BC69+BF69</f>
        <v>0</v>
      </c>
      <c r="N69" s="96">
        <f t="shared" si="264"/>
        <v>0</v>
      </c>
      <c r="O69" s="96">
        <f t="shared" si="264"/>
        <v>0</v>
      </c>
      <c r="P69" s="81">
        <f t="shared" ref="P69:R69" si="265">IF(BI69=0,SUM(Y69+AB69+AE69+AH69+AK69+AN69+AQ69+AT69+AW69+AZ69+BC69+BF69),BI69)</f>
        <v>0</v>
      </c>
      <c r="Q69" s="81">
        <f t="shared" si="265"/>
        <v>0</v>
      </c>
      <c r="R69" s="81">
        <f t="shared" si="265"/>
        <v>0</v>
      </c>
      <c r="S69" s="96">
        <f t="shared" ref="S69:T69" si="266">I69-M69</f>
        <v>1500</v>
      </c>
      <c r="T69" s="96">
        <f t="shared" si="266"/>
        <v>0</v>
      </c>
      <c r="U69" s="96">
        <f t="shared" ref="U69:U76" si="267">L69-O69</f>
        <v>0</v>
      </c>
      <c r="V69" s="97">
        <f t="shared" ref="V69:W69" si="268">M69/I69</f>
        <v>0</v>
      </c>
      <c r="W69" s="97" t="e">
        <f t="shared" si="268"/>
        <v>#DIV/0!</v>
      </c>
      <c r="X69" s="97" t="e">
        <f t="shared" si="26"/>
        <v>#DIV/0!</v>
      </c>
      <c r="Y69" s="95"/>
      <c r="Z69" s="95"/>
      <c r="AA69" s="95"/>
      <c r="AB69" s="95"/>
      <c r="AC69" s="118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82"/>
      <c r="AW69" s="95"/>
      <c r="AX69" s="82"/>
      <c r="AY69" s="82"/>
      <c r="AZ69" s="95"/>
      <c r="BA69" s="82"/>
      <c r="BB69" s="82"/>
      <c r="BC69" s="95"/>
      <c r="BD69" s="95"/>
      <c r="BE69" s="82"/>
      <c r="BF69" s="95"/>
      <c r="BG69" s="82"/>
      <c r="BH69" s="82"/>
      <c r="BI69" s="95"/>
      <c r="BJ69" s="82"/>
      <c r="BK69" s="82"/>
      <c r="BL69" s="98"/>
      <c r="BM69" s="163"/>
      <c r="BN69" s="163"/>
      <c r="BO69" s="163"/>
      <c r="BP69" s="163"/>
    </row>
    <row r="70" spans="1:68" ht="15.75" customHeight="1">
      <c r="A70" s="164"/>
      <c r="B70" s="158" t="s">
        <v>303</v>
      </c>
      <c r="C70" s="159" t="s">
        <v>304</v>
      </c>
      <c r="D70" s="160" t="s">
        <v>656</v>
      </c>
      <c r="E70" s="161">
        <v>10000</v>
      </c>
      <c r="F70" s="141"/>
      <c r="G70" s="93">
        <f t="shared" si="233"/>
        <v>0</v>
      </c>
      <c r="H70" s="93">
        <f t="shared" si="234"/>
        <v>0</v>
      </c>
      <c r="I70" s="141"/>
      <c r="J70" s="116">
        <v>5435.51</v>
      </c>
      <c r="K70" s="116"/>
      <c r="L70" s="117"/>
      <c r="M70" s="96">
        <f t="shared" ref="M70:O70" si="269">Y70+AB70+AE70+AH70+AK70+AN70+AQ70+AT70+AW70+AZ70+BC70+BF70</f>
        <v>0</v>
      </c>
      <c r="N70" s="96">
        <f t="shared" si="269"/>
        <v>1848.13</v>
      </c>
      <c r="O70" s="96">
        <f t="shared" si="269"/>
        <v>0</v>
      </c>
      <c r="P70" s="81">
        <f t="shared" ref="P70:R70" si="270">IF(BI70=0,SUM(Y70+AB70+AE70+AH70+AK70+AN70+AQ70+AT70+AW70+AZ70+BC70+BF70),BI70)</f>
        <v>0</v>
      </c>
      <c r="Q70" s="81">
        <f t="shared" si="270"/>
        <v>1848.13</v>
      </c>
      <c r="R70" s="81">
        <f t="shared" si="270"/>
        <v>0</v>
      </c>
      <c r="S70" s="96">
        <f t="shared" ref="S70:T70" si="271">I70-M70</f>
        <v>0</v>
      </c>
      <c r="T70" s="96">
        <f t="shared" si="271"/>
        <v>3587.38</v>
      </c>
      <c r="U70" s="96">
        <f t="shared" si="267"/>
        <v>0</v>
      </c>
      <c r="V70" s="97" t="e">
        <f t="shared" ref="V70:W70" si="272">M70/I70</f>
        <v>#DIV/0!</v>
      </c>
      <c r="W70" s="97">
        <f t="shared" si="272"/>
        <v>0.34001041300632323</v>
      </c>
      <c r="X70" s="97" t="e">
        <f t="shared" si="26"/>
        <v>#DIV/0!</v>
      </c>
      <c r="Y70" s="95"/>
      <c r="Z70" s="102">
        <v>324.49</v>
      </c>
      <c r="AA70" s="95"/>
      <c r="AB70" s="95"/>
      <c r="AC70" s="130">
        <v>0</v>
      </c>
      <c r="AD70" s="95"/>
      <c r="AE70" s="95"/>
      <c r="AF70" s="102">
        <v>358.36</v>
      </c>
      <c r="AG70" s="95"/>
      <c r="AH70" s="95"/>
      <c r="AI70" s="102">
        <f>362.01+425.9</f>
        <v>787.91</v>
      </c>
      <c r="AJ70" s="95"/>
      <c r="AK70" s="95"/>
      <c r="AL70" s="102">
        <v>377.37</v>
      </c>
      <c r="AM70" s="95"/>
      <c r="AN70" s="102">
        <v>0</v>
      </c>
      <c r="AO70" s="95"/>
      <c r="AP70" s="95"/>
      <c r="AQ70" s="102">
        <v>0</v>
      </c>
      <c r="AR70" s="102">
        <v>0</v>
      </c>
      <c r="AS70" s="95"/>
      <c r="AT70" s="102">
        <v>0</v>
      </c>
      <c r="AU70" s="102">
        <v>0</v>
      </c>
      <c r="AV70" s="82"/>
      <c r="AW70" s="102">
        <v>0</v>
      </c>
      <c r="AX70" s="82"/>
      <c r="AY70" s="82"/>
      <c r="AZ70" s="95"/>
      <c r="BA70" s="82"/>
      <c r="BB70" s="82"/>
      <c r="BC70" s="95"/>
      <c r="BD70" s="95"/>
      <c r="BE70" s="82"/>
      <c r="BF70" s="95"/>
      <c r="BG70" s="82"/>
      <c r="BH70" s="82"/>
      <c r="BI70" s="95"/>
      <c r="BJ70" s="82"/>
      <c r="BK70" s="82"/>
      <c r="BL70" s="98"/>
      <c r="BM70" s="163"/>
      <c r="BN70" s="163"/>
      <c r="BO70" s="163"/>
      <c r="BP70" s="163"/>
    </row>
    <row r="71" spans="1:68" ht="15.75" customHeight="1">
      <c r="A71" s="353" t="s">
        <v>607</v>
      </c>
      <c r="B71" s="135"/>
      <c r="C71" s="100" t="s">
        <v>306</v>
      </c>
      <c r="D71" s="235" t="s">
        <v>657</v>
      </c>
      <c r="E71" s="91">
        <v>30000</v>
      </c>
      <c r="F71" s="165"/>
      <c r="G71" s="93">
        <f t="shared" si="233"/>
        <v>0.90180000000000005</v>
      </c>
      <c r="H71" s="93">
        <f t="shared" si="234"/>
        <v>6.6799999999999998E-2</v>
      </c>
      <c r="I71" s="102">
        <f>3006+24048</f>
        <v>27054</v>
      </c>
      <c r="J71" s="116"/>
      <c r="K71" s="116"/>
      <c r="L71" s="117"/>
      <c r="M71" s="96">
        <f t="shared" ref="M71:O71" si="273">Y71+AB71+AE71+AH71+AK71+AN71+AQ71+AT71+AW71+AZ71+BC71+BF71</f>
        <v>2004</v>
      </c>
      <c r="N71" s="96">
        <f t="shared" si="273"/>
        <v>0</v>
      </c>
      <c r="O71" s="96">
        <f t="shared" si="273"/>
        <v>0</v>
      </c>
      <c r="P71" s="81">
        <f t="shared" ref="P71:R71" si="274">IF(BI71=0,SUM(Y71+AB71+AE71+AH71+AK71+AN71+AQ71+AT71+AW71+AZ71+BC71+BF71),BI71)</f>
        <v>2004</v>
      </c>
      <c r="Q71" s="81">
        <f t="shared" si="274"/>
        <v>0</v>
      </c>
      <c r="R71" s="81">
        <f t="shared" si="274"/>
        <v>0</v>
      </c>
      <c r="S71" s="96">
        <f t="shared" ref="S71:T71" si="275">I71-M71</f>
        <v>25050</v>
      </c>
      <c r="T71" s="96">
        <f t="shared" si="275"/>
        <v>0</v>
      </c>
      <c r="U71" s="96">
        <f t="shared" si="267"/>
        <v>0</v>
      </c>
      <c r="V71" s="97">
        <f t="shared" ref="V71:W71" si="276">M71/I71</f>
        <v>7.407407407407407E-2</v>
      </c>
      <c r="W71" s="97" t="e">
        <f t="shared" si="276"/>
        <v>#DIV/0!</v>
      </c>
      <c r="X71" s="97" t="e">
        <f t="shared" si="26"/>
        <v>#DIV/0!</v>
      </c>
      <c r="Y71" s="95"/>
      <c r="Z71" s="102">
        <v>0</v>
      </c>
      <c r="AA71" s="95"/>
      <c r="AB71" s="95"/>
      <c r="AC71" s="130">
        <v>0</v>
      </c>
      <c r="AD71" s="95"/>
      <c r="AE71" s="102">
        <v>0</v>
      </c>
      <c r="AF71" s="95"/>
      <c r="AG71" s="95"/>
      <c r="AH71" s="102">
        <v>0</v>
      </c>
      <c r="AI71" s="95"/>
      <c r="AJ71" s="95"/>
      <c r="AK71" s="102">
        <v>2004</v>
      </c>
      <c r="AL71" s="102"/>
      <c r="AM71" s="95"/>
      <c r="AN71" s="102">
        <v>0</v>
      </c>
      <c r="AO71" s="95"/>
      <c r="AP71" s="95"/>
      <c r="AQ71" s="102">
        <v>0</v>
      </c>
      <c r="AR71" s="95"/>
      <c r="AS71" s="95"/>
      <c r="AT71" s="102">
        <v>0</v>
      </c>
      <c r="AU71" s="95"/>
      <c r="AV71" s="82"/>
      <c r="AW71" s="102">
        <v>0</v>
      </c>
      <c r="AX71" s="82"/>
      <c r="AY71" s="82"/>
      <c r="AZ71" s="102">
        <v>0</v>
      </c>
      <c r="BA71" s="82"/>
      <c r="BB71" s="82"/>
      <c r="BC71" s="95"/>
      <c r="BD71" s="82"/>
      <c r="BE71" s="82"/>
      <c r="BF71" s="82"/>
      <c r="BG71" s="82"/>
      <c r="BH71" s="82"/>
      <c r="BI71" s="82"/>
      <c r="BJ71" s="82"/>
      <c r="BK71" s="82"/>
      <c r="BL71" s="98"/>
      <c r="BM71" s="163"/>
      <c r="BN71" s="163"/>
      <c r="BO71" s="163"/>
      <c r="BP71" s="163"/>
    </row>
    <row r="72" spans="1:68" ht="15.75" customHeight="1">
      <c r="A72" s="88"/>
      <c r="B72" s="135" t="s">
        <v>308</v>
      </c>
      <c r="C72" s="100" t="s">
        <v>240</v>
      </c>
      <c r="D72" s="90" t="s">
        <v>658</v>
      </c>
      <c r="E72" s="91">
        <v>5200</v>
      </c>
      <c r="F72" s="165"/>
      <c r="G72" s="93">
        <f t="shared" si="233"/>
        <v>0</v>
      </c>
      <c r="H72" s="93">
        <f t="shared" si="234"/>
        <v>0</v>
      </c>
      <c r="I72" s="95"/>
      <c r="J72" s="116">
        <v>2723.27</v>
      </c>
      <c r="K72" s="116"/>
      <c r="L72" s="117"/>
      <c r="M72" s="96">
        <f t="shared" ref="M72:O72" si="277">Y72+AB72+AE72+AH72+AK72+AN72+AQ72+AT72+AW72+AZ72+BC72+BF72</f>
        <v>0</v>
      </c>
      <c r="N72" s="96">
        <f t="shared" si="277"/>
        <v>2389.65</v>
      </c>
      <c r="O72" s="96">
        <f t="shared" si="277"/>
        <v>0</v>
      </c>
      <c r="P72" s="81">
        <f t="shared" ref="P72:P87" si="278">IF(BI72=0,SUM(Y72+AB72+AE72+AH72+AK72+AN72+AQ72+AT72+AW72+AZ72+BC72+BF72),BI72)</f>
        <v>0</v>
      </c>
      <c r="Q72" s="81">
        <f>IF(BJ72=0,SUM(Z72+AC72+AF72+AI72+AL72+AO72+AR72+AT72+AX72+BA72+BD72+BG72),BJ72)</f>
        <v>2389.65</v>
      </c>
      <c r="R72" s="81">
        <f>IF(BK72=0,SUM(AA72+AD72+AG72+AJ72+AM72+AP72+AS72+AV72+AY72+BB72+BE72+BH72),BK72)</f>
        <v>0</v>
      </c>
      <c r="S72" s="96">
        <f t="shared" ref="S72:T72" si="279">I72-M72</f>
        <v>0</v>
      </c>
      <c r="T72" s="96">
        <f t="shared" si="279"/>
        <v>333.61999999999989</v>
      </c>
      <c r="U72" s="96">
        <f t="shared" si="267"/>
        <v>0</v>
      </c>
      <c r="V72" s="97" t="e">
        <f t="shared" ref="V72:W72" si="280">M72/I72</f>
        <v>#DIV/0!</v>
      </c>
      <c r="W72" s="97">
        <f t="shared" si="280"/>
        <v>0.87749286703117946</v>
      </c>
      <c r="X72" s="97" t="e">
        <f t="shared" si="26"/>
        <v>#DIV/0!</v>
      </c>
      <c r="Y72" s="95"/>
      <c r="Z72" s="102">
        <v>0</v>
      </c>
      <c r="AA72" s="95"/>
      <c r="AB72" s="95"/>
      <c r="AC72" s="130">
        <f>477.93+477.93</f>
        <v>955.86</v>
      </c>
      <c r="AD72" s="95"/>
      <c r="AE72" s="102">
        <v>0</v>
      </c>
      <c r="AF72" s="102">
        <v>477.93</v>
      </c>
      <c r="AG72" s="95"/>
      <c r="AH72" s="102"/>
      <c r="AI72" s="102">
        <v>477.93</v>
      </c>
      <c r="AJ72" s="95"/>
      <c r="AK72" s="102">
        <v>0</v>
      </c>
      <c r="AL72" s="102">
        <v>477.93</v>
      </c>
      <c r="AM72" s="95"/>
      <c r="AN72" s="102">
        <v>0</v>
      </c>
      <c r="AO72" s="95"/>
      <c r="AP72" s="95"/>
      <c r="AQ72" s="102">
        <v>0</v>
      </c>
      <c r="AR72" s="95"/>
      <c r="AS72" s="95"/>
      <c r="AT72" s="102">
        <v>0</v>
      </c>
      <c r="AU72" s="21"/>
      <c r="AV72" s="82"/>
      <c r="AW72" s="102">
        <v>0</v>
      </c>
      <c r="AX72" s="82"/>
      <c r="AY72" s="82"/>
      <c r="AZ72" s="82"/>
      <c r="BA72" s="82"/>
      <c r="BB72" s="82"/>
      <c r="BC72" s="95"/>
      <c r="BD72" s="82"/>
      <c r="BE72" s="82"/>
      <c r="BF72" s="82"/>
      <c r="BG72" s="82"/>
      <c r="BH72" s="82"/>
      <c r="BI72" s="82"/>
      <c r="BJ72" s="82"/>
      <c r="BK72" s="82"/>
      <c r="BL72" s="98"/>
      <c r="BM72" s="163"/>
      <c r="BN72" s="163"/>
      <c r="BO72" s="163"/>
      <c r="BP72" s="163"/>
    </row>
    <row r="73" spans="1:68" ht="15.75" customHeight="1">
      <c r="A73" s="88"/>
      <c r="B73" s="135"/>
      <c r="C73" s="100" t="s">
        <v>310</v>
      </c>
      <c r="D73" s="90" t="s">
        <v>124</v>
      </c>
      <c r="E73" s="91">
        <v>5000</v>
      </c>
      <c r="F73" s="165"/>
      <c r="G73" s="93">
        <f t="shared" si="233"/>
        <v>0</v>
      </c>
      <c r="H73" s="93">
        <f t="shared" si="234"/>
        <v>0</v>
      </c>
      <c r="I73" s="95"/>
      <c r="J73" s="116"/>
      <c r="K73" s="116"/>
      <c r="L73" s="117"/>
      <c r="M73" s="96">
        <f t="shared" ref="M73:O73" si="281">Y73+AB73+AE73+AH73+AK73+AN73+AQ73+AT73+AW73+AZ73+BC73+BF73</f>
        <v>0</v>
      </c>
      <c r="N73" s="96">
        <f t="shared" si="281"/>
        <v>0</v>
      </c>
      <c r="O73" s="96">
        <f t="shared" si="281"/>
        <v>0</v>
      </c>
      <c r="P73" s="81">
        <f t="shared" si="278"/>
        <v>0</v>
      </c>
      <c r="Q73" s="81">
        <f t="shared" ref="Q73:R73" si="282">IF(BJ73=0,SUM(Z73+AC73+AF73+AI73+AL73+AO73+AR73+AU73+AX73+BA73+BD73+BG73),BJ73)</f>
        <v>0</v>
      </c>
      <c r="R73" s="81">
        <f t="shared" si="282"/>
        <v>0</v>
      </c>
      <c r="S73" s="96">
        <f t="shared" ref="S73:T73" si="283">I73-M73</f>
        <v>0</v>
      </c>
      <c r="T73" s="96">
        <f t="shared" si="283"/>
        <v>0</v>
      </c>
      <c r="U73" s="96">
        <f t="shared" si="267"/>
        <v>0</v>
      </c>
      <c r="V73" s="97" t="e">
        <f t="shared" ref="V73:W73" si="284">M73/I73</f>
        <v>#DIV/0!</v>
      </c>
      <c r="W73" s="97" t="e">
        <f t="shared" si="284"/>
        <v>#DIV/0!</v>
      </c>
      <c r="X73" s="97" t="e">
        <f t="shared" si="26"/>
        <v>#DIV/0!</v>
      </c>
      <c r="Y73" s="95"/>
      <c r="Z73" s="102">
        <v>0</v>
      </c>
      <c r="AA73" s="95"/>
      <c r="AB73" s="95"/>
      <c r="AC73" s="130">
        <v>0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82"/>
      <c r="AW73" s="82"/>
      <c r="AX73" s="82"/>
      <c r="AY73" s="82"/>
      <c r="AZ73" s="82"/>
      <c r="BA73" s="82"/>
      <c r="BB73" s="82"/>
      <c r="BC73" s="95"/>
      <c r="BD73" s="82"/>
      <c r="BE73" s="82"/>
      <c r="BF73" s="82"/>
      <c r="BG73" s="82"/>
      <c r="BH73" s="82"/>
      <c r="BI73" s="82"/>
      <c r="BJ73" s="82"/>
      <c r="BK73" s="82"/>
      <c r="BL73" s="98"/>
      <c r="BM73" s="163"/>
      <c r="BN73" s="163"/>
      <c r="BO73" s="163"/>
      <c r="BP73" s="163"/>
    </row>
    <row r="74" spans="1:68" ht="15.75" customHeight="1">
      <c r="A74" s="353" t="s">
        <v>513</v>
      </c>
      <c r="B74" s="142" t="s">
        <v>311</v>
      </c>
      <c r="C74" s="100" t="s">
        <v>312</v>
      </c>
      <c r="D74" s="90" t="s">
        <v>313</v>
      </c>
      <c r="E74" s="91">
        <v>30000</v>
      </c>
      <c r="F74" s="165"/>
      <c r="G74" s="93">
        <f t="shared" si="233"/>
        <v>0.1028</v>
      </c>
      <c r="H74" s="93">
        <f t="shared" si="234"/>
        <v>0.14792033333333335</v>
      </c>
      <c r="I74" s="95">
        <v>3084</v>
      </c>
      <c r="J74" s="166">
        <v>2243.89</v>
      </c>
      <c r="K74" s="116"/>
      <c r="L74" s="117"/>
      <c r="M74" s="96">
        <f t="shared" ref="M74:O74" si="285">Y74+AB74+AE74+AH74+AK74+AN74+AQ74+AT74+AW74+AZ74+BC74+BF74</f>
        <v>4437.6100000000006</v>
      </c>
      <c r="N74" s="96">
        <f t="shared" si="285"/>
        <v>1598.22</v>
      </c>
      <c r="O74" s="96">
        <f t="shared" si="285"/>
        <v>0</v>
      </c>
      <c r="P74" s="81">
        <f t="shared" si="278"/>
        <v>4437.6100000000006</v>
      </c>
      <c r="Q74" s="81">
        <f t="shared" ref="Q74:R74" si="286">IF(BJ74=0,SUM(Z74+AC74+AF74+AI74+AL74+AO74+AR74+AU74+AX74+BA74+BD74+BG74),BJ74)</f>
        <v>1598.22</v>
      </c>
      <c r="R74" s="81">
        <f t="shared" si="286"/>
        <v>0</v>
      </c>
      <c r="S74" s="96">
        <f t="shared" ref="S74:T74" si="287">I74-M74</f>
        <v>-1353.6100000000006</v>
      </c>
      <c r="T74" s="96">
        <f t="shared" si="287"/>
        <v>645.66999999999985</v>
      </c>
      <c r="U74" s="96">
        <f t="shared" si="267"/>
        <v>0</v>
      </c>
      <c r="V74" s="97">
        <f t="shared" ref="V74:W74" si="288">M74/I74</f>
        <v>1.4389137483787291</v>
      </c>
      <c r="W74" s="97">
        <f t="shared" si="288"/>
        <v>0.71225416575678846</v>
      </c>
      <c r="X74" s="97" t="e">
        <f t="shared" si="26"/>
        <v>#DIV/0!</v>
      </c>
      <c r="Y74" s="95"/>
      <c r="Z74" s="102">
        <v>0</v>
      </c>
      <c r="AA74" s="95"/>
      <c r="AB74" s="95"/>
      <c r="AC74" s="130">
        <f>284.15+61.09</f>
        <v>345.24</v>
      </c>
      <c r="AD74" s="95"/>
      <c r="AE74" s="95"/>
      <c r="AF74" s="102">
        <f>1252.98</f>
        <v>1252.98</v>
      </c>
      <c r="AG74" s="95"/>
      <c r="AH74" s="95"/>
      <c r="AI74" s="102">
        <v>0</v>
      </c>
      <c r="AJ74" s="95"/>
      <c r="AK74" s="102">
        <v>1224</v>
      </c>
      <c r="AL74" s="102">
        <v>0</v>
      </c>
      <c r="AM74" s="95"/>
      <c r="AN74" s="102">
        <v>3213.61</v>
      </c>
      <c r="AO74" s="102">
        <v>0</v>
      </c>
      <c r="AP74" s="95"/>
      <c r="AQ74" s="95"/>
      <c r="AR74" s="95"/>
      <c r="AS74" s="95"/>
      <c r="AT74" s="95"/>
      <c r="AU74" s="102">
        <v>0</v>
      </c>
      <c r="AV74" s="82"/>
      <c r="AW74" s="82"/>
      <c r="AX74" s="102">
        <v>0</v>
      </c>
      <c r="AY74" s="82"/>
      <c r="AZ74" s="82"/>
      <c r="BA74" s="95"/>
      <c r="BB74" s="82"/>
      <c r="BC74" s="95"/>
      <c r="BD74" s="95"/>
      <c r="BE74" s="82"/>
      <c r="BF74" s="82"/>
      <c r="BG74" s="82"/>
      <c r="BH74" s="82"/>
      <c r="BI74" s="82"/>
      <c r="BJ74" s="82"/>
      <c r="BK74" s="82"/>
      <c r="BL74" s="98"/>
      <c r="BM74" s="163"/>
      <c r="BN74" s="163"/>
      <c r="BO74" s="163"/>
      <c r="BP74" s="163"/>
    </row>
    <row r="75" spans="1:68" ht="14.25" customHeight="1">
      <c r="A75" s="167"/>
      <c r="B75" s="167"/>
      <c r="C75" s="168"/>
      <c r="D75" s="169" t="s">
        <v>314</v>
      </c>
      <c r="E75" s="170">
        <v>23296.54</v>
      </c>
      <c r="F75" s="171"/>
      <c r="G75" s="93">
        <f t="shared" si="233"/>
        <v>0</v>
      </c>
      <c r="H75" s="93">
        <f t="shared" si="234"/>
        <v>0</v>
      </c>
      <c r="I75" s="172"/>
      <c r="J75" s="173"/>
      <c r="K75" s="173"/>
      <c r="L75" s="173"/>
      <c r="M75" s="96">
        <f t="shared" ref="M75:O75" si="289">Y75+AB75+AE75+AH75+AK75+AN75+AQ75+AT75+AW75+AZ75+BC75+BF75</f>
        <v>0</v>
      </c>
      <c r="N75" s="96">
        <f t="shared" si="289"/>
        <v>0</v>
      </c>
      <c r="O75" s="174">
        <f t="shared" si="289"/>
        <v>0</v>
      </c>
      <c r="P75" s="81">
        <f t="shared" si="278"/>
        <v>0</v>
      </c>
      <c r="Q75" s="81">
        <f t="shared" ref="Q75:R75" si="290">IF(BJ75=0,SUM(Z75+AC75+AF75+AI75+AL75+AO75+AR75+AU75+AX75+BA75+BD75+BG75),BJ75)</f>
        <v>0</v>
      </c>
      <c r="R75" s="81">
        <f t="shared" si="290"/>
        <v>0</v>
      </c>
      <c r="S75" s="174">
        <f t="shared" ref="S75:T75" si="291">I75-M75</f>
        <v>0</v>
      </c>
      <c r="T75" s="96">
        <f t="shared" si="291"/>
        <v>0</v>
      </c>
      <c r="U75" s="174">
        <f t="shared" si="267"/>
        <v>0</v>
      </c>
      <c r="V75" s="175" t="e">
        <f t="shared" ref="V75:W75" si="292">M75/I75</f>
        <v>#DIV/0!</v>
      </c>
      <c r="W75" s="175" t="e">
        <f t="shared" si="292"/>
        <v>#DIV/0!</v>
      </c>
      <c r="X75" s="175" t="e">
        <f t="shared" si="26"/>
        <v>#DIV/0!</v>
      </c>
      <c r="Y75" s="171"/>
      <c r="Z75" s="171"/>
      <c r="AA75" s="171"/>
      <c r="AB75" s="171"/>
      <c r="AC75" s="176"/>
      <c r="AD75" s="171"/>
      <c r="AE75" s="171"/>
      <c r="AF75" s="171"/>
      <c r="AG75" s="171"/>
      <c r="AH75" s="171"/>
      <c r="AI75" s="171"/>
      <c r="AJ75" s="171"/>
      <c r="AK75" s="170">
        <v>0</v>
      </c>
      <c r="AL75" s="171"/>
      <c r="AM75" s="171"/>
      <c r="AN75" s="177"/>
      <c r="AO75" s="177"/>
      <c r="AP75" s="177"/>
      <c r="AQ75" s="177"/>
      <c r="AR75" s="177"/>
      <c r="AS75" s="177"/>
      <c r="AT75" s="177"/>
      <c r="AU75" s="178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9"/>
      <c r="BM75" s="180"/>
      <c r="BN75" s="180"/>
      <c r="BO75" s="180"/>
      <c r="BP75" s="180"/>
    </row>
    <row r="76" spans="1:68" ht="15.75" customHeight="1">
      <c r="A76" s="167"/>
      <c r="B76" s="167"/>
      <c r="C76" s="168"/>
      <c r="D76" s="169" t="s">
        <v>315</v>
      </c>
      <c r="E76" s="170">
        <v>23296.54</v>
      </c>
      <c r="F76" s="171"/>
      <c r="G76" s="93">
        <f t="shared" si="233"/>
        <v>0</v>
      </c>
      <c r="H76" s="93">
        <f t="shared" si="234"/>
        <v>0</v>
      </c>
      <c r="I76" s="173"/>
      <c r="J76" s="173"/>
      <c r="K76" s="173"/>
      <c r="L76" s="173"/>
      <c r="M76" s="174">
        <f t="shared" ref="M76:O76" si="293">Y76+AB76+AE76+AH76+AK76+AN76+AQ76+AT76+AW76+AZ76+BC76+BF76</f>
        <v>0</v>
      </c>
      <c r="N76" s="174">
        <f t="shared" si="293"/>
        <v>0</v>
      </c>
      <c r="O76" s="174">
        <f t="shared" si="293"/>
        <v>0</v>
      </c>
      <c r="P76" s="81">
        <f t="shared" si="278"/>
        <v>0</v>
      </c>
      <c r="Q76" s="81">
        <f t="shared" ref="Q76:R76" si="294">IF(BJ76=0,SUM(Z76+AC76+AF76+AI76+AL76+AO76+AR76+AU76+AX76+BA76+BD76+BG76),BJ76)</f>
        <v>0</v>
      </c>
      <c r="R76" s="81">
        <f t="shared" si="294"/>
        <v>0</v>
      </c>
      <c r="S76" s="174">
        <f t="shared" ref="S76:T76" si="295">I76-M76</f>
        <v>0</v>
      </c>
      <c r="T76" s="174">
        <f t="shared" si="295"/>
        <v>0</v>
      </c>
      <c r="U76" s="174">
        <f t="shared" si="267"/>
        <v>0</v>
      </c>
      <c r="V76" s="175" t="e">
        <f t="shared" ref="V76:W76" si="296">M76/I76</f>
        <v>#DIV/0!</v>
      </c>
      <c r="W76" s="175" t="e">
        <f t="shared" si="296"/>
        <v>#DIV/0!</v>
      </c>
      <c r="X76" s="175" t="e">
        <f t="shared" si="26"/>
        <v>#DIV/0!</v>
      </c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9"/>
      <c r="BM76" s="180"/>
      <c r="BN76" s="180"/>
      <c r="BO76" s="180"/>
      <c r="BP76" s="180"/>
    </row>
    <row r="77" spans="1:68" ht="18.75" customHeight="1">
      <c r="A77" s="181"/>
      <c r="B77" s="181"/>
      <c r="C77" s="182"/>
      <c r="D77" s="183" t="s">
        <v>316</v>
      </c>
      <c r="E77" s="184">
        <v>23296.54</v>
      </c>
      <c r="F77" s="185"/>
      <c r="G77" s="186">
        <f t="shared" si="233"/>
        <v>0</v>
      </c>
      <c r="H77" s="187">
        <f t="shared" si="234"/>
        <v>0</v>
      </c>
      <c r="I77" s="185">
        <f t="shared" ref="I77:O77" si="297">SUM(I78:I79)</f>
        <v>0</v>
      </c>
      <c r="J77" s="185">
        <f t="shared" si="297"/>
        <v>0</v>
      </c>
      <c r="K77" s="185">
        <f t="shared" si="297"/>
        <v>0</v>
      </c>
      <c r="L77" s="185">
        <f t="shared" si="297"/>
        <v>0</v>
      </c>
      <c r="M77" s="185">
        <f t="shared" si="297"/>
        <v>0</v>
      </c>
      <c r="N77" s="185">
        <f t="shared" si="297"/>
        <v>0</v>
      </c>
      <c r="O77" s="185">
        <f t="shared" si="297"/>
        <v>0</v>
      </c>
      <c r="P77" s="80">
        <f t="shared" si="278"/>
        <v>0</v>
      </c>
      <c r="Q77" s="80">
        <f t="shared" ref="Q77:R77" si="298">IF(BJ77=0,SUM(Z77+AC77+AF77+AI77+AL77+AO77+AR77+AU77+AX77+BA77+BD77+BG77),BJ77)</f>
        <v>0</v>
      </c>
      <c r="R77" s="80">
        <f t="shared" si="298"/>
        <v>0</v>
      </c>
      <c r="S77" s="185">
        <f t="shared" ref="S77:U77" si="299">SUM(S78:S79)</f>
        <v>0</v>
      </c>
      <c r="T77" s="185">
        <f t="shared" si="299"/>
        <v>0</v>
      </c>
      <c r="U77" s="185">
        <f t="shared" si="299"/>
        <v>0</v>
      </c>
      <c r="V77" s="188" t="e">
        <f t="shared" ref="V77:W77" si="300">M77/I77</f>
        <v>#DIV/0!</v>
      </c>
      <c r="W77" s="188" t="e">
        <f t="shared" si="300"/>
        <v>#DIV/0!</v>
      </c>
      <c r="X77" s="188" t="e">
        <f t="shared" si="26"/>
        <v>#DIV/0!</v>
      </c>
      <c r="Y77" s="185">
        <f t="shared" ref="Y77:BK77" si="301">SUM(Y78:Y79)</f>
        <v>0</v>
      </c>
      <c r="Z77" s="185">
        <f t="shared" si="301"/>
        <v>0</v>
      </c>
      <c r="AA77" s="185">
        <f t="shared" si="301"/>
        <v>0</v>
      </c>
      <c r="AB77" s="185">
        <f t="shared" si="301"/>
        <v>0</v>
      </c>
      <c r="AC77" s="185">
        <f t="shared" si="301"/>
        <v>0</v>
      </c>
      <c r="AD77" s="185">
        <f t="shared" si="301"/>
        <v>0</v>
      </c>
      <c r="AE77" s="185">
        <f t="shared" si="301"/>
        <v>0</v>
      </c>
      <c r="AF77" s="185">
        <f t="shared" si="301"/>
        <v>0</v>
      </c>
      <c r="AG77" s="185">
        <f t="shared" si="301"/>
        <v>0</v>
      </c>
      <c r="AH77" s="185">
        <f t="shared" si="301"/>
        <v>0</v>
      </c>
      <c r="AI77" s="185">
        <f t="shared" si="301"/>
        <v>0</v>
      </c>
      <c r="AJ77" s="185">
        <f t="shared" si="301"/>
        <v>0</v>
      </c>
      <c r="AK77" s="185">
        <f t="shared" si="301"/>
        <v>0</v>
      </c>
      <c r="AL77" s="185">
        <f t="shared" si="301"/>
        <v>0</v>
      </c>
      <c r="AM77" s="185">
        <f t="shared" si="301"/>
        <v>0</v>
      </c>
      <c r="AN77" s="185">
        <f t="shared" si="301"/>
        <v>0</v>
      </c>
      <c r="AO77" s="185">
        <f t="shared" si="301"/>
        <v>0</v>
      </c>
      <c r="AP77" s="185">
        <f t="shared" si="301"/>
        <v>0</v>
      </c>
      <c r="AQ77" s="185">
        <f t="shared" si="301"/>
        <v>0</v>
      </c>
      <c r="AR77" s="185">
        <f t="shared" si="301"/>
        <v>0</v>
      </c>
      <c r="AS77" s="185">
        <f t="shared" si="301"/>
        <v>0</v>
      </c>
      <c r="AT77" s="185">
        <f t="shared" si="301"/>
        <v>0</v>
      </c>
      <c r="AU77" s="185">
        <f t="shared" si="301"/>
        <v>0</v>
      </c>
      <c r="AV77" s="185">
        <f t="shared" si="301"/>
        <v>0</v>
      </c>
      <c r="AW77" s="185">
        <f t="shared" si="301"/>
        <v>0</v>
      </c>
      <c r="AX77" s="185">
        <f t="shared" si="301"/>
        <v>0</v>
      </c>
      <c r="AY77" s="185">
        <f t="shared" si="301"/>
        <v>0</v>
      </c>
      <c r="AZ77" s="185">
        <f t="shared" si="301"/>
        <v>0</v>
      </c>
      <c r="BA77" s="185">
        <f t="shared" si="301"/>
        <v>0</v>
      </c>
      <c r="BB77" s="185">
        <f t="shared" si="301"/>
        <v>0</v>
      </c>
      <c r="BC77" s="185">
        <f t="shared" si="301"/>
        <v>0</v>
      </c>
      <c r="BD77" s="185">
        <f t="shared" si="301"/>
        <v>0</v>
      </c>
      <c r="BE77" s="185">
        <f t="shared" si="301"/>
        <v>0</v>
      </c>
      <c r="BF77" s="185">
        <f t="shared" si="301"/>
        <v>0</v>
      </c>
      <c r="BG77" s="185">
        <f t="shared" si="301"/>
        <v>0</v>
      </c>
      <c r="BH77" s="185">
        <f t="shared" si="301"/>
        <v>0</v>
      </c>
      <c r="BI77" s="185">
        <f t="shared" si="301"/>
        <v>0</v>
      </c>
      <c r="BJ77" s="185">
        <f t="shared" si="301"/>
        <v>0</v>
      </c>
      <c r="BK77" s="185">
        <f t="shared" si="301"/>
        <v>0</v>
      </c>
      <c r="BL77" s="156"/>
      <c r="BM77" s="157"/>
      <c r="BN77" s="157"/>
      <c r="BO77" s="157"/>
      <c r="BP77" s="157"/>
    </row>
    <row r="78" spans="1:68" ht="15.75" customHeight="1">
      <c r="A78" s="88"/>
      <c r="B78" s="88"/>
      <c r="C78" s="89" t="s">
        <v>271</v>
      </c>
      <c r="D78" s="90" t="s">
        <v>317</v>
      </c>
      <c r="E78" s="165"/>
      <c r="F78" s="165"/>
      <c r="G78" s="93" t="e">
        <f t="shared" si="233"/>
        <v>#DIV/0!</v>
      </c>
      <c r="H78" s="93" t="e">
        <f t="shared" si="234"/>
        <v>#DIV/0!</v>
      </c>
      <c r="I78" s="95"/>
      <c r="J78" s="189"/>
      <c r="K78" s="189"/>
      <c r="L78" s="189"/>
      <c r="M78" s="96">
        <f t="shared" ref="M78:O78" si="302">Y78+AB78+AE78+AH78+AK78+AN78+AQ78+AT78+AW78+AZ78+BC78+BF78</f>
        <v>0</v>
      </c>
      <c r="N78" s="96">
        <f t="shared" si="302"/>
        <v>0</v>
      </c>
      <c r="O78" s="96">
        <f t="shared" si="302"/>
        <v>0</v>
      </c>
      <c r="P78" s="81">
        <f t="shared" si="278"/>
        <v>0</v>
      </c>
      <c r="Q78" s="81">
        <f t="shared" ref="Q78:R78" si="303">IF(BJ78=0,SUM(Z78+AC78+AF78+AI78+AL78+AO78+AR78+AU78+AX78+BA78+BD78+BG78),BJ78)</f>
        <v>0</v>
      </c>
      <c r="R78" s="81">
        <f t="shared" si="303"/>
        <v>0</v>
      </c>
      <c r="S78" s="96">
        <f t="shared" ref="S78:T78" si="304">I78-M78</f>
        <v>0</v>
      </c>
      <c r="T78" s="96">
        <f t="shared" si="304"/>
        <v>0</v>
      </c>
      <c r="U78" s="96">
        <f t="shared" ref="U78:U79" si="305">L78-O78</f>
        <v>0</v>
      </c>
      <c r="V78" s="97" t="e">
        <f t="shared" ref="V78:W78" si="306">M78/I78</f>
        <v>#DIV/0!</v>
      </c>
      <c r="W78" s="97" t="e">
        <f t="shared" si="306"/>
        <v>#DIV/0!</v>
      </c>
      <c r="X78" s="97" t="e">
        <f t="shared" si="26"/>
        <v>#DIV/0!</v>
      </c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94">
        <v>0</v>
      </c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94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98"/>
      <c r="BM78" s="99"/>
      <c r="BN78" s="99"/>
      <c r="BO78" s="99"/>
      <c r="BP78" s="99"/>
    </row>
    <row r="79" spans="1:68" ht="15.75" customHeight="1">
      <c r="A79" s="88"/>
      <c r="B79" s="88"/>
      <c r="C79" s="89" t="s">
        <v>318</v>
      </c>
      <c r="D79" s="90" t="s">
        <v>319</v>
      </c>
      <c r="E79" s="165"/>
      <c r="F79" s="165"/>
      <c r="G79" s="93" t="e">
        <f t="shared" si="233"/>
        <v>#DIV/0!</v>
      </c>
      <c r="H79" s="93" t="e">
        <f t="shared" si="234"/>
        <v>#DIV/0!</v>
      </c>
      <c r="I79" s="95"/>
      <c r="J79" s="189"/>
      <c r="K79" s="189"/>
      <c r="L79" s="189"/>
      <c r="M79" s="96">
        <f t="shared" ref="M79:O79" si="307">Y79+AB79+AE79+AH79+AK79+AN79+AQ79+AT79+AW79+AZ79+BC79+BF79</f>
        <v>0</v>
      </c>
      <c r="N79" s="96">
        <f t="shared" si="307"/>
        <v>0</v>
      </c>
      <c r="O79" s="96">
        <f t="shared" si="307"/>
        <v>0</v>
      </c>
      <c r="P79" s="81">
        <f t="shared" si="278"/>
        <v>0</v>
      </c>
      <c r="Q79" s="81">
        <f t="shared" ref="Q79:R79" si="308">IF(BJ79=0,SUM(Z79+AC79+AF79+AI79+AL79+AO79+AR79+AU79+AX79+BA79+BD79+BG79),BJ79)</f>
        <v>0</v>
      </c>
      <c r="R79" s="81">
        <f t="shared" si="308"/>
        <v>0</v>
      </c>
      <c r="S79" s="96">
        <f t="shared" ref="S79:T79" si="309">I79-M79</f>
        <v>0</v>
      </c>
      <c r="T79" s="96">
        <f t="shared" si="309"/>
        <v>0</v>
      </c>
      <c r="U79" s="96">
        <f t="shared" si="305"/>
        <v>0</v>
      </c>
      <c r="V79" s="97" t="e">
        <f t="shared" ref="V79:W79" si="310">M79/I79</f>
        <v>#DIV/0!</v>
      </c>
      <c r="W79" s="97" t="e">
        <f t="shared" si="310"/>
        <v>#DIV/0!</v>
      </c>
      <c r="X79" s="97" t="e">
        <f t="shared" si="26"/>
        <v>#DIV/0!</v>
      </c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94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94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98"/>
      <c r="BM79" s="99"/>
      <c r="BN79" s="99"/>
      <c r="BO79" s="99"/>
      <c r="BP79" s="99"/>
    </row>
    <row r="80" spans="1:68" ht="15.75" customHeight="1">
      <c r="A80" s="150"/>
      <c r="B80" s="150"/>
      <c r="C80" s="190"/>
      <c r="D80" s="152" t="s">
        <v>320</v>
      </c>
      <c r="E80" s="153">
        <f t="shared" ref="E80:F80" si="311">SUM(E81:E83)</f>
        <v>13808</v>
      </c>
      <c r="F80" s="153">
        <f t="shared" si="311"/>
        <v>0</v>
      </c>
      <c r="G80" s="191">
        <f t="shared" si="233"/>
        <v>0.27578215527230593</v>
      </c>
      <c r="H80" s="191">
        <f t="shared" si="234"/>
        <v>0</v>
      </c>
      <c r="I80" s="153">
        <f t="shared" ref="I80:O80" si="312">SUM(I81:I83)</f>
        <v>3808</v>
      </c>
      <c r="J80" s="153">
        <f t="shared" si="312"/>
        <v>0</v>
      </c>
      <c r="K80" s="153">
        <f t="shared" si="312"/>
        <v>0</v>
      </c>
      <c r="L80" s="153">
        <f t="shared" si="312"/>
        <v>0</v>
      </c>
      <c r="M80" s="153">
        <f t="shared" si="312"/>
        <v>0</v>
      </c>
      <c r="N80" s="153">
        <f t="shared" si="312"/>
        <v>0</v>
      </c>
      <c r="O80" s="153">
        <f t="shared" si="312"/>
        <v>0</v>
      </c>
      <c r="P80" s="80">
        <f t="shared" si="278"/>
        <v>0</v>
      </c>
      <c r="Q80" s="80">
        <f t="shared" ref="Q80:R80" si="313">IF(BJ80=0,SUM(Z80+AC80+AF80+AI80+AL80+AO80+AR80+AU80+AX80+BA80+BD80+BG80),BJ80)</f>
        <v>0</v>
      </c>
      <c r="R80" s="80">
        <f t="shared" si="313"/>
        <v>0</v>
      </c>
      <c r="S80" s="153">
        <f t="shared" ref="S80:U80" si="314">SUM(S81:S83)</f>
        <v>3808</v>
      </c>
      <c r="T80" s="153">
        <f t="shared" si="314"/>
        <v>0</v>
      </c>
      <c r="U80" s="153">
        <f t="shared" si="314"/>
        <v>0</v>
      </c>
      <c r="V80" s="192">
        <f t="shared" ref="V80:W80" si="315">M80/I80</f>
        <v>0</v>
      </c>
      <c r="W80" s="192" t="e">
        <f t="shared" si="315"/>
        <v>#DIV/0!</v>
      </c>
      <c r="X80" s="192" t="e">
        <f t="shared" si="26"/>
        <v>#DIV/0!</v>
      </c>
      <c r="Y80" s="153">
        <f t="shared" ref="Y80:BK80" si="316">SUM(Y81:Y83)</f>
        <v>0</v>
      </c>
      <c r="Z80" s="153">
        <f t="shared" si="316"/>
        <v>0</v>
      </c>
      <c r="AA80" s="153">
        <f t="shared" si="316"/>
        <v>0</v>
      </c>
      <c r="AB80" s="153">
        <f t="shared" si="316"/>
        <v>0</v>
      </c>
      <c r="AC80" s="153">
        <f t="shared" si="316"/>
        <v>0</v>
      </c>
      <c r="AD80" s="153">
        <f t="shared" si="316"/>
        <v>0</v>
      </c>
      <c r="AE80" s="153">
        <f t="shared" si="316"/>
        <v>0</v>
      </c>
      <c r="AF80" s="153">
        <f t="shared" si="316"/>
        <v>0</v>
      </c>
      <c r="AG80" s="153">
        <f t="shared" si="316"/>
        <v>0</v>
      </c>
      <c r="AH80" s="153">
        <f t="shared" si="316"/>
        <v>0</v>
      </c>
      <c r="AI80" s="153">
        <f t="shared" si="316"/>
        <v>0</v>
      </c>
      <c r="AJ80" s="153">
        <f t="shared" si="316"/>
        <v>0</v>
      </c>
      <c r="AK80" s="153">
        <f t="shared" si="316"/>
        <v>0</v>
      </c>
      <c r="AL80" s="153">
        <f t="shared" si="316"/>
        <v>0</v>
      </c>
      <c r="AM80" s="153">
        <f t="shared" si="316"/>
        <v>0</v>
      </c>
      <c r="AN80" s="153">
        <f t="shared" si="316"/>
        <v>0</v>
      </c>
      <c r="AO80" s="153">
        <f t="shared" si="316"/>
        <v>0</v>
      </c>
      <c r="AP80" s="153">
        <f t="shared" si="316"/>
        <v>0</v>
      </c>
      <c r="AQ80" s="153">
        <f t="shared" si="316"/>
        <v>0</v>
      </c>
      <c r="AR80" s="153">
        <f t="shared" si="316"/>
        <v>0</v>
      </c>
      <c r="AS80" s="153">
        <f t="shared" si="316"/>
        <v>0</v>
      </c>
      <c r="AT80" s="153">
        <f t="shared" si="316"/>
        <v>0</v>
      </c>
      <c r="AU80" s="153">
        <f t="shared" si="316"/>
        <v>0</v>
      </c>
      <c r="AV80" s="153">
        <f t="shared" si="316"/>
        <v>0</v>
      </c>
      <c r="AW80" s="153">
        <f t="shared" si="316"/>
        <v>0</v>
      </c>
      <c r="AX80" s="153">
        <f t="shared" si="316"/>
        <v>0</v>
      </c>
      <c r="AY80" s="153">
        <f t="shared" si="316"/>
        <v>0</v>
      </c>
      <c r="AZ80" s="153">
        <f t="shared" si="316"/>
        <v>0</v>
      </c>
      <c r="BA80" s="153">
        <f t="shared" si="316"/>
        <v>0</v>
      </c>
      <c r="BB80" s="153">
        <f t="shared" si="316"/>
        <v>0</v>
      </c>
      <c r="BC80" s="153">
        <f t="shared" si="316"/>
        <v>0</v>
      </c>
      <c r="BD80" s="153">
        <f t="shared" si="316"/>
        <v>0</v>
      </c>
      <c r="BE80" s="153">
        <f t="shared" si="316"/>
        <v>0</v>
      </c>
      <c r="BF80" s="153">
        <f t="shared" si="316"/>
        <v>0</v>
      </c>
      <c r="BG80" s="153">
        <f t="shared" si="316"/>
        <v>0</v>
      </c>
      <c r="BH80" s="153">
        <f t="shared" si="316"/>
        <v>0</v>
      </c>
      <c r="BI80" s="153">
        <f t="shared" si="316"/>
        <v>0</v>
      </c>
      <c r="BJ80" s="153">
        <f t="shared" si="316"/>
        <v>0</v>
      </c>
      <c r="BK80" s="153">
        <f t="shared" si="316"/>
        <v>0</v>
      </c>
      <c r="BL80" s="156"/>
      <c r="BM80" s="157"/>
      <c r="BN80" s="157"/>
      <c r="BO80" s="157"/>
      <c r="BP80" s="157"/>
    </row>
    <row r="81" spans="1:68" ht="15.75" customHeight="1">
      <c r="A81" s="88" t="s">
        <v>514</v>
      </c>
      <c r="B81" s="110"/>
      <c r="C81" s="89" t="s">
        <v>200</v>
      </c>
      <c r="D81" s="90" t="s">
        <v>201</v>
      </c>
      <c r="E81" s="165">
        <v>3808</v>
      </c>
      <c r="F81" s="165"/>
      <c r="G81" s="93" t="e">
        <f>I81/F81</f>
        <v>#DIV/0!</v>
      </c>
      <c r="H81" s="93" t="e">
        <f>M81/F81</f>
        <v>#DIV/0!</v>
      </c>
      <c r="I81" s="95">
        <v>3808</v>
      </c>
      <c r="J81" s="95"/>
      <c r="K81" s="95"/>
      <c r="L81" s="94"/>
      <c r="M81" s="96">
        <f t="shared" ref="M81:O81" si="317">Y81+AB81+AE81+AH81+AK81+AN81+AQ81+AT81+AW81+AZ81+BC81+BF81</f>
        <v>0</v>
      </c>
      <c r="N81" s="96">
        <f t="shared" si="317"/>
        <v>0</v>
      </c>
      <c r="O81" s="96">
        <f t="shared" si="317"/>
        <v>0</v>
      </c>
      <c r="P81" s="81">
        <f t="shared" si="278"/>
        <v>0</v>
      </c>
      <c r="Q81" s="81">
        <f t="shared" ref="Q81:R81" si="318">IF(BJ81=0,SUM(Z81+AC81+AF81+AI81+AL81+AO81+AR81+AU81+AX81+BA81+BD81+BG81),BJ81)</f>
        <v>0</v>
      </c>
      <c r="R81" s="81">
        <f t="shared" si="318"/>
        <v>0</v>
      </c>
      <c r="S81" s="96">
        <f t="shared" ref="S81:T81" si="319">I81-M81</f>
        <v>3808</v>
      </c>
      <c r="T81" s="96">
        <f t="shared" si="319"/>
        <v>0</v>
      </c>
      <c r="U81" s="96">
        <f t="shared" ref="U81:U83" si="320">L81-O81</f>
        <v>0</v>
      </c>
      <c r="V81" s="97">
        <f t="shared" ref="V81:W81" si="321">M81/I81</f>
        <v>0</v>
      </c>
      <c r="W81" s="97" t="e">
        <f t="shared" si="321"/>
        <v>#DIV/0!</v>
      </c>
      <c r="X81" s="97" t="e">
        <f t="shared" si="26"/>
        <v>#DIV/0!</v>
      </c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8"/>
      <c r="BM81" s="99"/>
      <c r="BN81" s="99"/>
      <c r="BO81" s="99"/>
      <c r="BP81" s="99"/>
    </row>
    <row r="82" spans="1:68" ht="15.75" customHeight="1">
      <c r="A82" s="88"/>
      <c r="B82" s="88"/>
      <c r="C82" s="89" t="s">
        <v>213</v>
      </c>
      <c r="D82" s="90" t="s">
        <v>74</v>
      </c>
      <c r="E82" s="165"/>
      <c r="F82" s="165"/>
      <c r="G82" s="93" t="e">
        <f t="shared" ref="G82:G89" si="322">I82/E82</f>
        <v>#DIV/0!</v>
      </c>
      <c r="H82" s="93" t="e">
        <f t="shared" ref="H82:H89" si="323">M82/E82</f>
        <v>#DIV/0!</v>
      </c>
      <c r="I82" s="95"/>
      <c r="J82" s="95"/>
      <c r="K82" s="95"/>
      <c r="L82" s="94"/>
      <c r="M82" s="96">
        <f t="shared" ref="M82:O82" si="324">Y82+AB82+AE82+AH82+AK82+AN82+AQ82+AT82+AW82+AZ82+BC82+BF82</f>
        <v>0</v>
      </c>
      <c r="N82" s="96">
        <f t="shared" si="324"/>
        <v>0</v>
      </c>
      <c r="O82" s="96">
        <f t="shared" si="324"/>
        <v>0</v>
      </c>
      <c r="P82" s="81">
        <f t="shared" si="278"/>
        <v>0</v>
      </c>
      <c r="Q82" s="81">
        <f t="shared" ref="Q82:R82" si="325">IF(BJ82=0,SUM(Z82+AC82+AF82+AI82+AL82+AO82+AR82+AU82+AX82+BA82+BD82+BG82),BJ82)</f>
        <v>0</v>
      </c>
      <c r="R82" s="81">
        <f t="shared" si="325"/>
        <v>0</v>
      </c>
      <c r="S82" s="96">
        <f t="shared" ref="S82:T82" si="326">I82-M82</f>
        <v>0</v>
      </c>
      <c r="T82" s="96">
        <f t="shared" si="326"/>
        <v>0</v>
      </c>
      <c r="U82" s="96">
        <f t="shared" si="320"/>
        <v>0</v>
      </c>
      <c r="V82" s="97" t="e">
        <f t="shared" ref="V82:W82" si="327">M82/I82</f>
        <v>#DIV/0!</v>
      </c>
      <c r="W82" s="97" t="e">
        <f t="shared" si="327"/>
        <v>#DIV/0!</v>
      </c>
      <c r="X82" s="97" t="e">
        <f t="shared" si="26"/>
        <v>#DIV/0!</v>
      </c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8"/>
      <c r="BM82" s="99"/>
      <c r="BN82" s="99"/>
      <c r="BO82" s="99"/>
      <c r="BP82" s="99"/>
    </row>
    <row r="83" spans="1:68" ht="15.75" customHeight="1">
      <c r="A83" s="88"/>
      <c r="B83" s="88"/>
      <c r="C83" s="89" t="s">
        <v>318</v>
      </c>
      <c r="D83" s="90" t="s">
        <v>321</v>
      </c>
      <c r="E83" s="193">
        <v>10000</v>
      </c>
      <c r="F83" s="194"/>
      <c r="G83" s="93">
        <f t="shared" si="322"/>
        <v>0</v>
      </c>
      <c r="H83" s="93">
        <f t="shared" si="323"/>
        <v>0</v>
      </c>
      <c r="I83" s="141"/>
      <c r="J83" s="95"/>
      <c r="K83" s="95"/>
      <c r="L83" s="94"/>
      <c r="M83" s="96">
        <f t="shared" ref="M83:O83" si="328">Y83+AB83+AE83+AH83+AK83+AN83+AQ83+AT83+AW83+AZ83+BC83+BF83</f>
        <v>0</v>
      </c>
      <c r="N83" s="96">
        <f t="shared" si="328"/>
        <v>0</v>
      </c>
      <c r="O83" s="96">
        <f t="shared" si="328"/>
        <v>0</v>
      </c>
      <c r="P83" s="81">
        <f t="shared" si="278"/>
        <v>0</v>
      </c>
      <c r="Q83" s="81">
        <f t="shared" ref="Q83:R83" si="329">IF(BJ83=0,SUM(Z83+AC83+AF83+AI83+AL83+AO83+AR83+AU83+AX83+BA83+BD83+BG83),BJ83)</f>
        <v>0</v>
      </c>
      <c r="R83" s="81">
        <f t="shared" si="329"/>
        <v>0</v>
      </c>
      <c r="S83" s="96">
        <f t="shared" ref="S83:T83" si="330">I83-M83</f>
        <v>0</v>
      </c>
      <c r="T83" s="96">
        <f t="shared" si="330"/>
        <v>0</v>
      </c>
      <c r="U83" s="96">
        <f t="shared" si="320"/>
        <v>0</v>
      </c>
      <c r="V83" s="97" t="e">
        <f t="shared" ref="V83:W83" si="331">M83/I83</f>
        <v>#DIV/0!</v>
      </c>
      <c r="W83" s="97" t="e">
        <f t="shared" si="331"/>
        <v>#DIV/0!</v>
      </c>
      <c r="X83" s="97" t="e">
        <f t="shared" si="26"/>
        <v>#DIV/0!</v>
      </c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102">
        <v>0</v>
      </c>
      <c r="BA83" s="95"/>
      <c r="BB83" s="95"/>
      <c r="BC83" s="95"/>
      <c r="BD83" s="95"/>
      <c r="BE83" s="95"/>
      <c r="BF83" s="102">
        <v>0</v>
      </c>
      <c r="BG83" s="95"/>
      <c r="BH83" s="95"/>
      <c r="BI83" s="95"/>
      <c r="BJ83" s="95"/>
      <c r="BK83" s="95"/>
      <c r="BL83" s="98"/>
      <c r="BM83" s="99"/>
      <c r="BN83" s="99"/>
      <c r="BO83" s="99"/>
      <c r="BP83" s="99"/>
    </row>
    <row r="84" spans="1:68" ht="15.75" customHeight="1">
      <c r="A84" s="150"/>
      <c r="B84" s="150"/>
      <c r="C84" s="190"/>
      <c r="D84" s="152" t="s">
        <v>322</v>
      </c>
      <c r="E84" s="153">
        <f>SUM(E85:E88)</f>
        <v>32329.200000000001</v>
      </c>
      <c r="F84" s="153">
        <f>SUM(F85:F87)</f>
        <v>0</v>
      </c>
      <c r="G84" s="191">
        <f t="shared" si="322"/>
        <v>0</v>
      </c>
      <c r="H84" s="191">
        <f t="shared" si="323"/>
        <v>0</v>
      </c>
      <c r="I84" s="153">
        <f t="shared" ref="I84:K84" si="332">SUM(I85:I88)</f>
        <v>0</v>
      </c>
      <c r="J84" s="153">
        <f t="shared" si="332"/>
        <v>73937.67</v>
      </c>
      <c r="K84" s="153">
        <f t="shared" si="332"/>
        <v>0</v>
      </c>
      <c r="L84" s="153">
        <f t="shared" ref="L84:M84" si="333">SUM(L85:L87)</f>
        <v>0</v>
      </c>
      <c r="M84" s="153">
        <f t="shared" si="333"/>
        <v>0</v>
      </c>
      <c r="N84" s="153">
        <f>SUM(N85:N88)</f>
        <v>15933.4</v>
      </c>
      <c r="O84" s="153">
        <f>SUM(O85:O87)</f>
        <v>0</v>
      </c>
      <c r="P84" s="80">
        <f t="shared" si="278"/>
        <v>0</v>
      </c>
      <c r="Q84" s="80">
        <f t="shared" ref="Q84:R84" si="334">IF(BJ84=0,SUM(Z84+AC84+AF84+AI84+AL84+AO84+AR84+AU84+AX84+BA84+BD84+BG84),BJ84)</f>
        <v>15933.4</v>
      </c>
      <c r="R84" s="80">
        <f t="shared" si="334"/>
        <v>0</v>
      </c>
      <c r="S84" s="153">
        <f t="shared" ref="S84:T84" si="335">SUM(S85:S88)</f>
        <v>0</v>
      </c>
      <c r="T84" s="153">
        <f t="shared" si="335"/>
        <v>58004.27</v>
      </c>
      <c r="U84" s="153">
        <f>SUM(U85:U87)</f>
        <v>0</v>
      </c>
      <c r="V84" s="192" t="e">
        <f t="shared" ref="V84:W84" si="336">M84/I84</f>
        <v>#DIV/0!</v>
      </c>
      <c r="W84" s="192">
        <f t="shared" si="336"/>
        <v>0.21549772937123932</v>
      </c>
      <c r="X84" s="192" t="e">
        <f t="shared" si="26"/>
        <v>#DIV/0!</v>
      </c>
      <c r="Y84" s="153">
        <f t="shared" ref="Y84:AH84" si="337">SUM(Y85:Y87)</f>
        <v>0</v>
      </c>
      <c r="Z84" s="153">
        <f t="shared" si="337"/>
        <v>4271.3999999999996</v>
      </c>
      <c r="AA84" s="153">
        <f t="shared" si="337"/>
        <v>0</v>
      </c>
      <c r="AB84" s="153">
        <f t="shared" si="337"/>
        <v>0</v>
      </c>
      <c r="AC84" s="153">
        <f t="shared" si="337"/>
        <v>6630</v>
      </c>
      <c r="AD84" s="153">
        <f t="shared" si="337"/>
        <v>0</v>
      </c>
      <c r="AE84" s="153">
        <f t="shared" si="337"/>
        <v>0</v>
      </c>
      <c r="AF84" s="153">
        <f t="shared" si="337"/>
        <v>3092</v>
      </c>
      <c r="AG84" s="153">
        <f t="shared" si="337"/>
        <v>0</v>
      </c>
      <c r="AH84" s="153">
        <f t="shared" si="337"/>
        <v>0</v>
      </c>
      <c r="AI84" s="153">
        <f>SUM(AI85:AI88)</f>
        <v>1940</v>
      </c>
      <c r="AJ84" s="153">
        <f t="shared" ref="AJ84:BK84" si="338">SUM(AJ85:AJ87)</f>
        <v>0</v>
      </c>
      <c r="AK84" s="153">
        <f t="shared" si="338"/>
        <v>0</v>
      </c>
      <c r="AL84" s="153">
        <f t="shared" si="338"/>
        <v>0</v>
      </c>
      <c r="AM84" s="153">
        <f t="shared" si="338"/>
        <v>0</v>
      </c>
      <c r="AN84" s="153">
        <f t="shared" si="338"/>
        <v>0</v>
      </c>
      <c r="AO84" s="153">
        <f t="shared" si="338"/>
        <v>0</v>
      </c>
      <c r="AP84" s="153">
        <f t="shared" si="338"/>
        <v>0</v>
      </c>
      <c r="AQ84" s="153">
        <f t="shared" si="338"/>
        <v>0</v>
      </c>
      <c r="AR84" s="153">
        <f t="shared" si="338"/>
        <v>0</v>
      </c>
      <c r="AS84" s="153">
        <f t="shared" si="338"/>
        <v>0</v>
      </c>
      <c r="AT84" s="153">
        <f t="shared" si="338"/>
        <v>0</v>
      </c>
      <c r="AU84" s="153">
        <f t="shared" si="338"/>
        <v>0</v>
      </c>
      <c r="AV84" s="153">
        <f t="shared" si="338"/>
        <v>0</v>
      </c>
      <c r="AW84" s="153">
        <f t="shared" si="338"/>
        <v>0</v>
      </c>
      <c r="AX84" s="153">
        <f t="shared" si="338"/>
        <v>0</v>
      </c>
      <c r="AY84" s="153">
        <f t="shared" si="338"/>
        <v>0</v>
      </c>
      <c r="AZ84" s="153">
        <f t="shared" si="338"/>
        <v>0</v>
      </c>
      <c r="BA84" s="153">
        <f t="shared" si="338"/>
        <v>0</v>
      </c>
      <c r="BB84" s="153">
        <f t="shared" si="338"/>
        <v>0</v>
      </c>
      <c r="BC84" s="153">
        <f t="shared" si="338"/>
        <v>0</v>
      </c>
      <c r="BD84" s="153">
        <f t="shared" si="338"/>
        <v>0</v>
      </c>
      <c r="BE84" s="153">
        <f t="shared" si="338"/>
        <v>0</v>
      </c>
      <c r="BF84" s="153">
        <f t="shared" si="338"/>
        <v>0</v>
      </c>
      <c r="BG84" s="153">
        <f t="shared" si="338"/>
        <v>0</v>
      </c>
      <c r="BH84" s="153">
        <f t="shared" si="338"/>
        <v>0</v>
      </c>
      <c r="BI84" s="153">
        <f t="shared" si="338"/>
        <v>0</v>
      </c>
      <c r="BJ84" s="153">
        <f t="shared" si="338"/>
        <v>0</v>
      </c>
      <c r="BK84" s="153">
        <f t="shared" si="338"/>
        <v>0</v>
      </c>
      <c r="BL84" s="156"/>
      <c r="BM84" s="157"/>
      <c r="BN84" s="157"/>
      <c r="BO84" s="157"/>
      <c r="BP84" s="157"/>
    </row>
    <row r="85" spans="1:68" ht="15.75" customHeight="1">
      <c r="A85" s="110"/>
      <c r="B85" s="110"/>
      <c r="C85" s="100" t="s">
        <v>318</v>
      </c>
      <c r="D85" s="90" t="s">
        <v>133</v>
      </c>
      <c r="E85" s="91">
        <v>10925.2</v>
      </c>
      <c r="F85" s="165"/>
      <c r="G85" s="93">
        <f t="shared" si="322"/>
        <v>0</v>
      </c>
      <c r="H85" s="93">
        <f t="shared" si="323"/>
        <v>0</v>
      </c>
      <c r="I85" s="141"/>
      <c r="J85" s="95"/>
      <c r="K85" s="95"/>
      <c r="L85" s="94"/>
      <c r="M85" s="96">
        <f t="shared" ref="M85:O85" si="339">Y85+AB85+AE85+AH85+AK85+AN85+AQ85+AT85+AW85+AZ85+BC85+BF85</f>
        <v>0</v>
      </c>
      <c r="N85" s="96">
        <f t="shared" si="339"/>
        <v>0</v>
      </c>
      <c r="O85" s="96">
        <f t="shared" si="339"/>
        <v>0</v>
      </c>
      <c r="P85" s="81">
        <f t="shared" si="278"/>
        <v>0</v>
      </c>
      <c r="Q85" s="81">
        <f t="shared" ref="Q85:R85" si="340">IF(BJ85=0,SUM(Z85+AC85+AF85+AI85+AL85+AO85+AR85+AU85+AX85+BA85+BD85+BG85),BJ85)</f>
        <v>0</v>
      </c>
      <c r="R85" s="81">
        <f t="shared" si="340"/>
        <v>0</v>
      </c>
      <c r="S85" s="96">
        <f t="shared" ref="S85:T85" si="341">I85-M85</f>
        <v>0</v>
      </c>
      <c r="T85" s="96">
        <f t="shared" si="341"/>
        <v>0</v>
      </c>
      <c r="U85" s="96">
        <f t="shared" ref="U85:U88" si="342">L85-O85</f>
        <v>0</v>
      </c>
      <c r="V85" s="97" t="e">
        <f t="shared" ref="V85:W85" si="343">M85/I85</f>
        <v>#DIV/0!</v>
      </c>
      <c r="W85" s="97" t="e">
        <f t="shared" si="343"/>
        <v>#DIV/0!</v>
      </c>
      <c r="X85" s="97" t="e">
        <f t="shared" si="26"/>
        <v>#DIV/0!</v>
      </c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8"/>
      <c r="BM85" s="99"/>
      <c r="BN85" s="99"/>
      <c r="BO85" s="99"/>
      <c r="BP85" s="99"/>
    </row>
    <row r="86" spans="1:68" ht="15.75" customHeight="1">
      <c r="A86" s="88"/>
      <c r="B86" s="88"/>
      <c r="C86" s="100" t="s">
        <v>323</v>
      </c>
      <c r="D86" s="90" t="s">
        <v>134</v>
      </c>
      <c r="E86" s="91">
        <v>3000</v>
      </c>
      <c r="F86" s="146"/>
      <c r="G86" s="93">
        <f t="shared" si="322"/>
        <v>0</v>
      </c>
      <c r="H86" s="93">
        <f t="shared" si="323"/>
        <v>0</v>
      </c>
      <c r="I86" s="94"/>
      <c r="J86" s="118"/>
      <c r="K86" s="118"/>
      <c r="L86" s="94"/>
      <c r="M86" s="96">
        <f t="shared" ref="M86:O86" si="344">Y86+AB86+AE86+AH86+AK86+AN86+AQ86+AT86+AW86+AZ86+BC86+BF86</f>
        <v>0</v>
      </c>
      <c r="N86" s="96">
        <f t="shared" si="344"/>
        <v>0</v>
      </c>
      <c r="O86" s="96">
        <f t="shared" si="344"/>
        <v>0</v>
      </c>
      <c r="P86" s="81">
        <f t="shared" si="278"/>
        <v>0</v>
      </c>
      <c r="Q86" s="81">
        <f t="shared" ref="Q86:R86" si="345">IF(BJ86=0,SUM(Z86+AC86+AF86+AI86+AL86+AO86+AR86+AU86+AX86+BA86+BD86+BG86),BJ86)</f>
        <v>0</v>
      </c>
      <c r="R86" s="81">
        <f t="shared" si="345"/>
        <v>0</v>
      </c>
      <c r="S86" s="96">
        <f t="shared" ref="S86:T86" si="346">I86-M86</f>
        <v>0</v>
      </c>
      <c r="T86" s="96">
        <f t="shared" si="346"/>
        <v>0</v>
      </c>
      <c r="U86" s="96">
        <f t="shared" si="342"/>
        <v>0</v>
      </c>
      <c r="V86" s="97" t="e">
        <f t="shared" ref="V86:W86" si="347">M86/I86</f>
        <v>#DIV/0!</v>
      </c>
      <c r="W86" s="97" t="e">
        <f t="shared" si="347"/>
        <v>#DIV/0!</v>
      </c>
      <c r="X86" s="97" t="e">
        <f t="shared" si="26"/>
        <v>#DIV/0!</v>
      </c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102">
        <v>0</v>
      </c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8"/>
      <c r="BM86" s="99"/>
      <c r="BN86" s="99"/>
      <c r="BO86" s="99"/>
      <c r="BP86" s="99"/>
    </row>
    <row r="87" spans="1:68" ht="15.75" customHeight="1">
      <c r="A87" s="88"/>
      <c r="B87" s="135" t="s">
        <v>324</v>
      </c>
      <c r="C87" s="100" t="s">
        <v>325</v>
      </c>
      <c r="D87" s="143" t="s">
        <v>135</v>
      </c>
      <c r="E87" s="91">
        <v>10000</v>
      </c>
      <c r="F87" s="146"/>
      <c r="G87" s="93">
        <f t="shared" si="322"/>
        <v>0</v>
      </c>
      <c r="H87" s="93">
        <f t="shared" si="323"/>
        <v>0</v>
      </c>
      <c r="I87" s="95"/>
      <c r="J87" s="116">
        <v>73937.67</v>
      </c>
      <c r="K87" s="116"/>
      <c r="L87" s="94"/>
      <c r="M87" s="96">
        <f t="shared" ref="M87:O87" si="348">Y87+AB87+AE87+AH87+AK87+AN87+AQ87+AT87+AW87+AZ87+BC87+BF87</f>
        <v>0</v>
      </c>
      <c r="N87" s="96">
        <f t="shared" si="348"/>
        <v>13993.4</v>
      </c>
      <c r="O87" s="96">
        <f t="shared" si="348"/>
        <v>0</v>
      </c>
      <c r="P87" s="81">
        <f t="shared" si="278"/>
        <v>0</v>
      </c>
      <c r="Q87" s="81">
        <f t="shared" ref="Q87:R87" si="349">IF(BJ87=0,SUM(Z87+AC87+AF87+AI87+AL87+AO87+AR87+AU87+AX87+BA87+BD87+BG87),BJ87)</f>
        <v>13993.4</v>
      </c>
      <c r="R87" s="81">
        <f t="shared" si="349"/>
        <v>0</v>
      </c>
      <c r="S87" s="96">
        <f t="shared" ref="S87:T87" si="350">I87-M87</f>
        <v>0</v>
      </c>
      <c r="T87" s="96">
        <f t="shared" si="350"/>
        <v>59944.27</v>
      </c>
      <c r="U87" s="96">
        <f t="shared" si="342"/>
        <v>0</v>
      </c>
      <c r="V87" s="97" t="e">
        <f t="shared" ref="V87:W87" si="351">M87/I87</f>
        <v>#DIV/0!</v>
      </c>
      <c r="W87" s="97">
        <f t="shared" si="351"/>
        <v>0.18925941269179838</v>
      </c>
      <c r="X87" s="97" t="e">
        <f t="shared" si="26"/>
        <v>#DIV/0!</v>
      </c>
      <c r="Y87" s="95"/>
      <c r="Z87" s="95">
        <f>363.4+2000+900+1008</f>
        <v>4271.3999999999996</v>
      </c>
      <c r="AA87" s="95"/>
      <c r="AB87" s="95"/>
      <c r="AC87" s="102">
        <f>490+210+2000+3930</f>
        <v>6630</v>
      </c>
      <c r="AD87" s="95"/>
      <c r="AE87" s="95"/>
      <c r="AF87" s="102">
        <f>500+2592</f>
        <v>3092</v>
      </c>
      <c r="AG87" s="95"/>
      <c r="AH87" s="95"/>
      <c r="AI87" s="102">
        <v>0</v>
      </c>
      <c r="AJ87" s="95"/>
      <c r="AK87" s="95"/>
      <c r="AL87" s="95"/>
      <c r="AM87" s="95"/>
      <c r="AN87" s="102">
        <v>0</v>
      </c>
      <c r="AO87" s="102">
        <v>0</v>
      </c>
      <c r="AP87" s="95"/>
      <c r="AQ87" s="102">
        <v>0</v>
      </c>
      <c r="AR87" s="95"/>
      <c r="AS87" s="95"/>
      <c r="AT87" s="95"/>
      <c r="AU87" s="95"/>
      <c r="AV87" s="95"/>
      <c r="AW87" s="102">
        <v>0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8"/>
      <c r="BM87" s="99"/>
      <c r="BN87" s="99"/>
      <c r="BO87" s="99"/>
      <c r="BP87" s="99"/>
    </row>
    <row r="88" spans="1:68" ht="15.75" customHeight="1">
      <c r="A88" s="135"/>
      <c r="B88" s="135"/>
      <c r="C88" s="100" t="s">
        <v>218</v>
      </c>
      <c r="D88" s="90" t="s">
        <v>326</v>
      </c>
      <c r="E88" s="91">
        <v>8404</v>
      </c>
      <c r="F88" s="146"/>
      <c r="G88" s="93">
        <f t="shared" si="322"/>
        <v>0</v>
      </c>
      <c r="H88" s="93">
        <f t="shared" si="323"/>
        <v>0</v>
      </c>
      <c r="I88" s="125"/>
      <c r="J88" s="125"/>
      <c r="K88" s="116"/>
      <c r="L88" s="94"/>
      <c r="M88" s="195">
        <f t="shared" ref="M88:N88" si="352">Y88+AE88+AH88+AK88+AN88+AQ88+AT88+AW88+AZ88+BC88+BF88</f>
        <v>0</v>
      </c>
      <c r="N88" s="96">
        <f t="shared" si="352"/>
        <v>1940</v>
      </c>
      <c r="O88" s="96">
        <f>AA88+AD88+AG88+AJ88+AM88+AP88+AS88+AV88+AY88+BB88+BE88+BH88</f>
        <v>0</v>
      </c>
      <c r="P88" s="81">
        <f t="shared" ref="P88:Q88" si="353">IF(BI88=0,SUM(Y88+AE88+AH88+AK88+AN88+AQ88+AT88+AW88+AZ88+BC88+BF88),BI88)</f>
        <v>0</v>
      </c>
      <c r="Q88" s="81">
        <f t="shared" si="353"/>
        <v>1940</v>
      </c>
      <c r="R88" s="81">
        <f>IF(BK88=0,SUM(AA88+AD88+AG88+AJ88+AM88+AP88+AS88+AV88+AY88+BB88+BE88+BH88),BK88)</f>
        <v>0</v>
      </c>
      <c r="S88" s="96">
        <f t="shared" ref="S88:T88" si="354">I88-M88</f>
        <v>0</v>
      </c>
      <c r="T88" s="96">
        <f t="shared" si="354"/>
        <v>-1940</v>
      </c>
      <c r="U88" s="96">
        <f t="shared" si="342"/>
        <v>0</v>
      </c>
      <c r="V88" s="97" t="e">
        <f t="shared" ref="V88:W88" si="355">M88/I39</f>
        <v>#DIV/0!</v>
      </c>
      <c r="W88" s="97">
        <f t="shared" si="355"/>
        <v>1.3623404165671831</v>
      </c>
      <c r="X88" s="97" t="e">
        <f t="shared" si="26"/>
        <v>#DIV/0!</v>
      </c>
      <c r="Y88" s="95"/>
      <c r="Z88" s="95"/>
      <c r="AA88" s="95"/>
      <c r="AB88" s="125"/>
      <c r="AC88" s="125"/>
      <c r="AD88" s="95"/>
      <c r="AE88" s="95"/>
      <c r="AF88" s="95"/>
      <c r="AG88" s="95"/>
      <c r="AH88" s="95"/>
      <c r="AI88" s="102">
        <f>500+1440</f>
        <v>1940</v>
      </c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8"/>
      <c r="BM88" s="99"/>
      <c r="BN88" s="99"/>
      <c r="BO88" s="99"/>
      <c r="BP88" s="99"/>
    </row>
    <row r="89" spans="1:68" ht="15.75" customHeight="1">
      <c r="A89" s="150"/>
      <c r="B89" s="150"/>
      <c r="C89" s="190"/>
      <c r="D89" s="152" t="s">
        <v>327</v>
      </c>
      <c r="E89" s="153">
        <f t="shared" ref="E89:F89" si="356">SUM(E90:E95)</f>
        <v>69491.34</v>
      </c>
      <c r="F89" s="153">
        <f t="shared" si="356"/>
        <v>21041.95</v>
      </c>
      <c r="G89" s="191">
        <f t="shared" si="322"/>
        <v>4.0508644674286033E-2</v>
      </c>
      <c r="H89" s="191">
        <f t="shared" si="323"/>
        <v>0</v>
      </c>
      <c r="I89" s="153">
        <f t="shared" ref="I89:O89" si="357">SUM(I91:I95)</f>
        <v>2815</v>
      </c>
      <c r="J89" s="153">
        <f t="shared" si="357"/>
        <v>0</v>
      </c>
      <c r="K89" s="153">
        <f t="shared" si="357"/>
        <v>0</v>
      </c>
      <c r="L89" s="153">
        <f t="shared" si="357"/>
        <v>0</v>
      </c>
      <c r="M89" s="153">
        <f t="shared" si="357"/>
        <v>0</v>
      </c>
      <c r="N89" s="153">
        <f t="shared" si="357"/>
        <v>0</v>
      </c>
      <c r="O89" s="153">
        <f t="shared" si="357"/>
        <v>0</v>
      </c>
      <c r="P89" s="80">
        <f t="shared" ref="P89:R89" si="358">IF(BI89=0,SUM(Y89+AB89+AE89+AH89+AK89+AN89+AQ89+AT89+AW89+AZ89+BC89+BF89),BI89)</f>
        <v>0</v>
      </c>
      <c r="Q89" s="80">
        <f t="shared" si="358"/>
        <v>0</v>
      </c>
      <c r="R89" s="80">
        <f t="shared" si="358"/>
        <v>0</v>
      </c>
      <c r="S89" s="153">
        <f t="shared" ref="S89:U89" si="359">SUM(S91:S95)</f>
        <v>2252</v>
      </c>
      <c r="T89" s="153">
        <f t="shared" si="359"/>
        <v>0</v>
      </c>
      <c r="U89" s="153">
        <f t="shared" si="359"/>
        <v>0</v>
      </c>
      <c r="V89" s="192">
        <f t="shared" ref="V89:W89" si="360">M89/I89</f>
        <v>0</v>
      </c>
      <c r="W89" s="192" t="e">
        <f t="shared" si="360"/>
        <v>#DIV/0!</v>
      </c>
      <c r="X89" s="192" t="e">
        <f t="shared" si="26"/>
        <v>#DIV/0!</v>
      </c>
      <c r="Y89" s="153">
        <f t="shared" ref="Y89:BK89" si="361">SUM(Y91:Y95)</f>
        <v>0</v>
      </c>
      <c r="Z89" s="153">
        <f t="shared" si="361"/>
        <v>0</v>
      </c>
      <c r="AA89" s="153">
        <f t="shared" si="361"/>
        <v>0</v>
      </c>
      <c r="AB89" s="153">
        <f t="shared" si="361"/>
        <v>0</v>
      </c>
      <c r="AC89" s="153">
        <f t="shared" si="361"/>
        <v>0</v>
      </c>
      <c r="AD89" s="153">
        <f t="shared" si="361"/>
        <v>0</v>
      </c>
      <c r="AE89" s="153">
        <f t="shared" si="361"/>
        <v>0</v>
      </c>
      <c r="AF89" s="153">
        <f t="shared" si="361"/>
        <v>0</v>
      </c>
      <c r="AG89" s="153">
        <f t="shared" si="361"/>
        <v>0</v>
      </c>
      <c r="AH89" s="153">
        <f t="shared" si="361"/>
        <v>0</v>
      </c>
      <c r="AI89" s="153">
        <f t="shared" si="361"/>
        <v>0</v>
      </c>
      <c r="AJ89" s="153">
        <f t="shared" si="361"/>
        <v>0</v>
      </c>
      <c r="AK89" s="153">
        <f t="shared" si="361"/>
        <v>0</v>
      </c>
      <c r="AL89" s="153">
        <f t="shared" si="361"/>
        <v>0</v>
      </c>
      <c r="AM89" s="153">
        <f t="shared" si="361"/>
        <v>0</v>
      </c>
      <c r="AN89" s="153">
        <f t="shared" si="361"/>
        <v>0</v>
      </c>
      <c r="AO89" s="153">
        <f t="shared" si="361"/>
        <v>0</v>
      </c>
      <c r="AP89" s="153">
        <f t="shared" si="361"/>
        <v>0</v>
      </c>
      <c r="AQ89" s="153">
        <f t="shared" si="361"/>
        <v>0</v>
      </c>
      <c r="AR89" s="153">
        <f t="shared" si="361"/>
        <v>0</v>
      </c>
      <c r="AS89" s="153">
        <f t="shared" si="361"/>
        <v>0</v>
      </c>
      <c r="AT89" s="153">
        <f t="shared" si="361"/>
        <v>0</v>
      </c>
      <c r="AU89" s="153">
        <f t="shared" si="361"/>
        <v>0</v>
      </c>
      <c r="AV89" s="153">
        <f t="shared" si="361"/>
        <v>0</v>
      </c>
      <c r="AW89" s="153">
        <f t="shared" si="361"/>
        <v>0</v>
      </c>
      <c r="AX89" s="153">
        <f t="shared" si="361"/>
        <v>0</v>
      </c>
      <c r="AY89" s="153">
        <f t="shared" si="361"/>
        <v>0</v>
      </c>
      <c r="AZ89" s="153">
        <f t="shared" si="361"/>
        <v>0</v>
      </c>
      <c r="BA89" s="153">
        <f t="shared" si="361"/>
        <v>0</v>
      </c>
      <c r="BB89" s="153">
        <f t="shared" si="361"/>
        <v>0</v>
      </c>
      <c r="BC89" s="153">
        <f t="shared" si="361"/>
        <v>0</v>
      </c>
      <c r="BD89" s="153">
        <f t="shared" si="361"/>
        <v>0</v>
      </c>
      <c r="BE89" s="153">
        <f t="shared" si="361"/>
        <v>0</v>
      </c>
      <c r="BF89" s="153">
        <f t="shared" si="361"/>
        <v>0</v>
      </c>
      <c r="BG89" s="153">
        <f t="shared" si="361"/>
        <v>0</v>
      </c>
      <c r="BH89" s="153">
        <f t="shared" si="361"/>
        <v>0</v>
      </c>
      <c r="BI89" s="153">
        <f t="shared" si="361"/>
        <v>0</v>
      </c>
      <c r="BJ89" s="153">
        <f t="shared" si="361"/>
        <v>0</v>
      </c>
      <c r="BK89" s="153">
        <f t="shared" si="361"/>
        <v>0</v>
      </c>
      <c r="BL89" s="156"/>
      <c r="BM89" s="157"/>
      <c r="BN89" s="157"/>
      <c r="BO89" s="157"/>
      <c r="BP89" s="157"/>
    </row>
    <row r="90" spans="1:68" ht="15.75" customHeight="1">
      <c r="A90" s="167"/>
      <c r="B90" s="167"/>
      <c r="C90" s="168"/>
      <c r="D90" s="169" t="s">
        <v>328</v>
      </c>
      <c r="E90" s="170">
        <v>59491.34</v>
      </c>
      <c r="F90" s="171"/>
      <c r="G90" s="93"/>
      <c r="H90" s="93"/>
      <c r="I90" s="173"/>
      <c r="J90" s="173"/>
      <c r="K90" s="173"/>
      <c r="L90" s="173"/>
      <c r="M90" s="174"/>
      <c r="N90" s="174"/>
      <c r="O90" s="174"/>
      <c r="P90" s="81"/>
      <c r="Q90" s="81"/>
      <c r="R90" s="81"/>
      <c r="S90" s="174"/>
      <c r="T90" s="174"/>
      <c r="U90" s="174"/>
      <c r="V90" s="175"/>
      <c r="W90" s="175"/>
      <c r="X90" s="175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9"/>
      <c r="BM90" s="180"/>
      <c r="BN90" s="180"/>
      <c r="BO90" s="180"/>
      <c r="BP90" s="180"/>
    </row>
    <row r="91" spans="1:68" ht="15.75" customHeight="1">
      <c r="A91" s="364" t="s">
        <v>659</v>
      </c>
      <c r="B91" s="196"/>
      <c r="C91" s="197" t="s">
        <v>165</v>
      </c>
      <c r="D91" s="198" t="s">
        <v>660</v>
      </c>
      <c r="E91" s="199">
        <v>10000</v>
      </c>
      <c r="F91" s="171"/>
      <c r="G91" s="93">
        <f>I91/E91</f>
        <v>0.22520000000000001</v>
      </c>
      <c r="H91" s="93">
        <f>M91/E91</f>
        <v>0</v>
      </c>
      <c r="I91" s="365">
        <f>2252</f>
        <v>2252</v>
      </c>
      <c r="J91" s="173"/>
      <c r="K91" s="173"/>
      <c r="L91" s="173"/>
      <c r="M91" s="174">
        <f t="shared" ref="M91:O91" si="362">Y91+AB91+AE91+AH91+AK91+AN91+AQ91+AT91+AW91+AZ91+BC91+BF91</f>
        <v>0</v>
      </c>
      <c r="N91" s="174">
        <f t="shared" si="362"/>
        <v>0</v>
      </c>
      <c r="O91" s="174">
        <f t="shared" si="362"/>
        <v>0</v>
      </c>
      <c r="P91" s="81">
        <f t="shared" ref="P91:R91" si="363">IF(BI91=0,SUM(Y91+AB91+AE91+AH91+AK91+AN91+AQ91+AT91+AW91+AZ91+BC91+BF91),BI91)</f>
        <v>0</v>
      </c>
      <c r="Q91" s="81">
        <f t="shared" si="363"/>
        <v>0</v>
      </c>
      <c r="R91" s="81">
        <f t="shared" si="363"/>
        <v>0</v>
      </c>
      <c r="S91" s="174">
        <f t="shared" ref="S91:T91" si="364">I91-M91</f>
        <v>2252</v>
      </c>
      <c r="T91" s="174">
        <f t="shared" si="364"/>
        <v>0</v>
      </c>
      <c r="U91" s="174">
        <f>L91-O91</f>
        <v>0</v>
      </c>
      <c r="V91" s="175">
        <f t="shared" ref="V91:W91" si="365">M91/I91</f>
        <v>0</v>
      </c>
      <c r="W91" s="175" t="e">
        <f t="shared" si="365"/>
        <v>#DIV/0!</v>
      </c>
      <c r="X91" s="175" t="e">
        <f>O91/L91</f>
        <v>#DIV/0!</v>
      </c>
      <c r="Y91" s="171"/>
      <c r="Z91" s="171"/>
      <c r="AA91" s="171"/>
      <c r="AB91" s="171"/>
      <c r="AC91" s="171"/>
      <c r="AD91" s="171"/>
      <c r="AE91" s="171"/>
      <c r="AF91" s="170">
        <v>0</v>
      </c>
      <c r="AG91" s="171"/>
      <c r="AH91" s="171"/>
      <c r="AI91" s="170">
        <v>0</v>
      </c>
      <c r="AJ91" s="171"/>
      <c r="AK91" s="171"/>
      <c r="AL91" s="170">
        <v>0</v>
      </c>
      <c r="AM91" s="171"/>
      <c r="AN91" s="177"/>
      <c r="AO91" s="200">
        <v>0</v>
      </c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9"/>
      <c r="BM91" s="180"/>
      <c r="BN91" s="180"/>
      <c r="BO91" s="180"/>
      <c r="BP91" s="180"/>
    </row>
    <row r="92" spans="1:68" ht="15.75" customHeight="1">
      <c r="A92" s="135"/>
      <c r="B92" s="135"/>
      <c r="C92" s="89" t="s">
        <v>165</v>
      </c>
      <c r="D92" s="121" t="s">
        <v>330</v>
      </c>
      <c r="E92" s="146"/>
      <c r="F92" s="146">
        <v>0</v>
      </c>
      <c r="G92" s="93"/>
      <c r="H92" s="93"/>
      <c r="I92" s="201"/>
      <c r="J92" s="202"/>
      <c r="K92" s="202"/>
      <c r="L92" s="144"/>
      <c r="M92" s="96"/>
      <c r="N92" s="96"/>
      <c r="O92" s="96"/>
      <c r="P92" s="81">
        <f t="shared" ref="P92:Q92" si="366">IF(BI92=0,SUM(Y92+AB92+AE92+AH92+AK92+AN92+AQ92+AT92+AW92+AZ92+BC92+BF92),BI92)</f>
        <v>0</v>
      </c>
      <c r="Q92" s="81">
        <f t="shared" si="366"/>
        <v>0</v>
      </c>
      <c r="R92" s="81"/>
      <c r="S92" s="96"/>
      <c r="T92" s="96"/>
      <c r="U92" s="96"/>
      <c r="V92" s="97"/>
      <c r="W92" s="97"/>
      <c r="X92" s="97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98"/>
      <c r="BM92" s="99"/>
      <c r="BN92" s="99"/>
      <c r="BO92" s="99"/>
      <c r="BP92" s="99"/>
    </row>
    <row r="93" spans="1:68" ht="15.75" customHeight="1">
      <c r="A93" s="88" t="s">
        <v>564</v>
      </c>
      <c r="B93" s="135"/>
      <c r="C93" s="89" t="s">
        <v>240</v>
      </c>
      <c r="D93" s="121" t="s">
        <v>331</v>
      </c>
      <c r="E93" s="146"/>
      <c r="F93" s="194">
        <v>21041.95</v>
      </c>
      <c r="G93" s="93"/>
      <c r="H93" s="93"/>
      <c r="I93" s="201">
        <f>563</f>
        <v>563</v>
      </c>
      <c r="J93" s="202"/>
      <c r="K93" s="202"/>
      <c r="L93" s="203"/>
      <c r="M93" s="96"/>
      <c r="N93" s="96"/>
      <c r="O93" s="96"/>
      <c r="P93" s="81">
        <f t="shared" ref="P93:Q93" si="367">IF(BI93=0,SUM(Y93+AB93+AE93+AH93+AK93+AN93+AQ93+AT93+AW93+AZ93+BC93+BF93),BI93)</f>
        <v>0</v>
      </c>
      <c r="Q93" s="81">
        <f t="shared" si="367"/>
        <v>0</v>
      </c>
      <c r="R93" s="81"/>
      <c r="S93" s="96"/>
      <c r="T93" s="96"/>
      <c r="U93" s="96"/>
      <c r="V93" s="97"/>
      <c r="W93" s="97"/>
      <c r="X93" s="97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98"/>
      <c r="BM93" s="99"/>
      <c r="BN93" s="99"/>
      <c r="BO93" s="99"/>
      <c r="BP93" s="99"/>
    </row>
    <row r="94" spans="1:68" ht="15.75" customHeight="1">
      <c r="A94" s="88"/>
      <c r="B94" s="88"/>
      <c r="C94" s="89" t="s">
        <v>332</v>
      </c>
      <c r="D94" s="90" t="s">
        <v>333</v>
      </c>
      <c r="E94" s="165"/>
      <c r="F94" s="165"/>
      <c r="G94" s="93" t="e">
        <f t="shared" ref="G94:G116" si="368">I94/E94</f>
        <v>#DIV/0!</v>
      </c>
      <c r="H94" s="93" t="e">
        <f t="shared" ref="H94:H116" si="369">M94/E94</f>
        <v>#DIV/0!</v>
      </c>
      <c r="I94" s="95"/>
      <c r="J94" s="95"/>
      <c r="K94" s="95"/>
      <c r="L94" s="95"/>
      <c r="M94" s="96">
        <f t="shared" ref="M94:O94" si="370">Y94+AB94+AE94+AH94+AK94+AN94+AQ94+AT94+AW94+AZ94+BC94+BF94</f>
        <v>0</v>
      </c>
      <c r="N94" s="96">
        <f t="shared" si="370"/>
        <v>0</v>
      </c>
      <c r="O94" s="96">
        <f t="shared" si="370"/>
        <v>0</v>
      </c>
      <c r="P94" s="81">
        <f t="shared" ref="P94:R94" si="371">IF(BI94=0,SUM(Y94+AB94+AE94+AH94+AK94+AN94+AQ94+AT94+AW94+AZ94+BC94+BF94),BI94)</f>
        <v>0</v>
      </c>
      <c r="Q94" s="81">
        <f t="shared" si="371"/>
        <v>0</v>
      </c>
      <c r="R94" s="81">
        <f t="shared" si="371"/>
        <v>0</v>
      </c>
      <c r="S94" s="96">
        <f t="shared" ref="S94:T94" si="372">I94-M94</f>
        <v>0</v>
      </c>
      <c r="T94" s="96">
        <f t="shared" si="372"/>
        <v>0</v>
      </c>
      <c r="U94" s="96">
        <f t="shared" ref="U94:U95" si="373">L94-O94</f>
        <v>0</v>
      </c>
      <c r="V94" s="97" t="e">
        <f t="shared" ref="V94:W94" si="374">M94/I94</f>
        <v>#DIV/0!</v>
      </c>
      <c r="W94" s="97" t="e">
        <f t="shared" si="374"/>
        <v>#DIV/0!</v>
      </c>
      <c r="X94" s="97" t="e">
        <f t="shared" ref="X94:X102" si="375">O94/L94</f>
        <v>#DIV/0!</v>
      </c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8"/>
      <c r="BM94" s="99"/>
      <c r="BN94" s="99"/>
      <c r="BO94" s="99"/>
      <c r="BP94" s="99"/>
    </row>
    <row r="95" spans="1:68" ht="15.75" customHeight="1">
      <c r="A95" s="88"/>
      <c r="B95" s="88"/>
      <c r="C95" s="89" t="s">
        <v>161</v>
      </c>
      <c r="D95" s="90" t="s">
        <v>317</v>
      </c>
      <c r="E95" s="165"/>
      <c r="F95" s="165"/>
      <c r="G95" s="93" t="e">
        <f t="shared" si="368"/>
        <v>#DIV/0!</v>
      </c>
      <c r="H95" s="93" t="e">
        <f t="shared" si="369"/>
        <v>#DIV/0!</v>
      </c>
      <c r="I95" s="95"/>
      <c r="J95" s="95"/>
      <c r="K95" s="95"/>
      <c r="L95" s="95"/>
      <c r="M95" s="96">
        <f t="shared" ref="M95:O95" si="376">Y95+AB95+AE95+AH95+AK95+AN95+AQ95+AT95+AW95+AZ95+BC95+BF95</f>
        <v>0</v>
      </c>
      <c r="N95" s="96">
        <f t="shared" si="376"/>
        <v>0</v>
      </c>
      <c r="O95" s="96">
        <f t="shared" si="376"/>
        <v>0</v>
      </c>
      <c r="P95" s="81">
        <f t="shared" ref="P95:R95" si="377">IF(BI95=0,SUM(Y95+AB95+AE95+AH95+AK95+AN95+AQ95+AT95+AW95+AZ95+BC95+BF95),BI95)</f>
        <v>0</v>
      </c>
      <c r="Q95" s="81">
        <f t="shared" si="377"/>
        <v>0</v>
      </c>
      <c r="R95" s="81">
        <f t="shared" si="377"/>
        <v>0</v>
      </c>
      <c r="S95" s="96">
        <f t="shared" ref="S95:T95" si="378">I95-M95</f>
        <v>0</v>
      </c>
      <c r="T95" s="96">
        <f t="shared" si="378"/>
        <v>0</v>
      </c>
      <c r="U95" s="96">
        <f t="shared" si="373"/>
        <v>0</v>
      </c>
      <c r="V95" s="97" t="e">
        <f t="shared" ref="V95:W95" si="379">M95/I95</f>
        <v>#DIV/0!</v>
      </c>
      <c r="W95" s="97" t="e">
        <f t="shared" si="379"/>
        <v>#DIV/0!</v>
      </c>
      <c r="X95" s="97" t="e">
        <f t="shared" si="375"/>
        <v>#DIV/0!</v>
      </c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8"/>
      <c r="BM95" s="99"/>
      <c r="BN95" s="99"/>
      <c r="BO95" s="99"/>
      <c r="BP95" s="99"/>
    </row>
    <row r="96" spans="1:68" ht="15.75" customHeight="1">
      <c r="A96" s="85"/>
      <c r="B96" s="85"/>
      <c r="C96" s="85" t="s">
        <v>334</v>
      </c>
      <c r="D96" s="85"/>
      <c r="E96" s="86">
        <f t="shared" ref="E96:F96" si="380">E97+E114+E119+E145+E150+E154</f>
        <v>273274.02</v>
      </c>
      <c r="F96" s="86">
        <f t="shared" si="380"/>
        <v>1183964.47</v>
      </c>
      <c r="G96" s="106">
        <f t="shared" si="368"/>
        <v>1.9323836931150644</v>
      </c>
      <c r="H96" s="106">
        <f t="shared" si="369"/>
        <v>0</v>
      </c>
      <c r="I96" s="86">
        <f t="shared" ref="I96:O96" si="381">I97+I114+I119+I145+I150+I154</f>
        <v>528070.26</v>
      </c>
      <c r="J96" s="86">
        <f t="shared" si="381"/>
        <v>751131.49</v>
      </c>
      <c r="K96" s="86">
        <f t="shared" si="381"/>
        <v>0</v>
      </c>
      <c r="L96" s="86">
        <f t="shared" si="381"/>
        <v>0</v>
      </c>
      <c r="M96" s="86">
        <f t="shared" si="381"/>
        <v>0</v>
      </c>
      <c r="N96" s="86">
        <f t="shared" si="381"/>
        <v>455610.44</v>
      </c>
      <c r="O96" s="86">
        <f t="shared" si="381"/>
        <v>0</v>
      </c>
      <c r="P96" s="86">
        <f t="shared" ref="P96:R96" si="382">IF(BI96=0,SUM(Y96+AB96+AE96+AH96+AK96+AN96+AQ96+AT96+AW96+AZ96+BC96+BF96),BI96)</f>
        <v>0</v>
      </c>
      <c r="Q96" s="86">
        <f t="shared" si="382"/>
        <v>455610.44000000006</v>
      </c>
      <c r="R96" s="86">
        <f t="shared" si="382"/>
        <v>0</v>
      </c>
      <c r="S96" s="86">
        <f t="shared" ref="S96:U96" si="383">S97+S114+S119+S145+S150+S154</f>
        <v>528070.26</v>
      </c>
      <c r="T96" s="86">
        <f t="shared" si="383"/>
        <v>295521.05</v>
      </c>
      <c r="U96" s="86">
        <f t="shared" si="383"/>
        <v>0</v>
      </c>
      <c r="V96" s="87">
        <f t="shared" ref="V96:W96" si="384">M96/I96</f>
        <v>0</v>
      </c>
      <c r="W96" s="87">
        <f t="shared" si="384"/>
        <v>0.60656548961886825</v>
      </c>
      <c r="X96" s="87" t="e">
        <f t="shared" si="375"/>
        <v>#DIV/0!</v>
      </c>
      <c r="Y96" s="86">
        <f t="shared" ref="Y96:BK96" si="385">Y97+Y114+Y119+Y145+Y150+Y154</f>
        <v>0</v>
      </c>
      <c r="Z96" s="86">
        <f t="shared" si="385"/>
        <v>53060</v>
      </c>
      <c r="AA96" s="86">
        <f t="shared" si="385"/>
        <v>0</v>
      </c>
      <c r="AB96" s="86">
        <f t="shared" si="385"/>
        <v>0</v>
      </c>
      <c r="AC96" s="86">
        <f t="shared" si="385"/>
        <v>61206.74</v>
      </c>
      <c r="AD96" s="86">
        <f t="shared" si="385"/>
        <v>0</v>
      </c>
      <c r="AE96" s="86">
        <f t="shared" si="385"/>
        <v>0</v>
      </c>
      <c r="AF96" s="86">
        <f t="shared" si="385"/>
        <v>63661.509999999995</v>
      </c>
      <c r="AG96" s="86">
        <f t="shared" si="385"/>
        <v>0</v>
      </c>
      <c r="AH96" s="86">
        <f t="shared" si="385"/>
        <v>0</v>
      </c>
      <c r="AI96" s="86">
        <f t="shared" si="385"/>
        <v>166468.45000000001</v>
      </c>
      <c r="AJ96" s="86">
        <f t="shared" si="385"/>
        <v>0</v>
      </c>
      <c r="AK96" s="86">
        <f t="shared" si="385"/>
        <v>0</v>
      </c>
      <c r="AL96" s="86">
        <f t="shared" si="385"/>
        <v>54407.4</v>
      </c>
      <c r="AM96" s="86">
        <f t="shared" si="385"/>
        <v>0</v>
      </c>
      <c r="AN96" s="86">
        <f t="shared" si="385"/>
        <v>0</v>
      </c>
      <c r="AO96" s="86">
        <f t="shared" si="385"/>
        <v>56806.34</v>
      </c>
      <c r="AP96" s="86">
        <f t="shared" si="385"/>
        <v>0</v>
      </c>
      <c r="AQ96" s="86">
        <f t="shared" si="385"/>
        <v>0</v>
      </c>
      <c r="AR96" s="86">
        <f t="shared" si="385"/>
        <v>0</v>
      </c>
      <c r="AS96" s="86">
        <f t="shared" si="385"/>
        <v>0</v>
      </c>
      <c r="AT96" s="86">
        <f t="shared" si="385"/>
        <v>0</v>
      </c>
      <c r="AU96" s="86">
        <f t="shared" si="385"/>
        <v>0</v>
      </c>
      <c r="AV96" s="86">
        <f t="shared" si="385"/>
        <v>0</v>
      </c>
      <c r="AW96" s="86">
        <f t="shared" si="385"/>
        <v>0</v>
      </c>
      <c r="AX96" s="86">
        <f t="shared" si="385"/>
        <v>0</v>
      </c>
      <c r="AY96" s="86">
        <f t="shared" si="385"/>
        <v>0</v>
      </c>
      <c r="AZ96" s="86">
        <f t="shared" si="385"/>
        <v>0</v>
      </c>
      <c r="BA96" s="86">
        <f t="shared" si="385"/>
        <v>0</v>
      </c>
      <c r="BB96" s="86">
        <f t="shared" si="385"/>
        <v>0</v>
      </c>
      <c r="BC96" s="86">
        <f t="shared" si="385"/>
        <v>0</v>
      </c>
      <c r="BD96" s="86">
        <f t="shared" si="385"/>
        <v>0</v>
      </c>
      <c r="BE96" s="86">
        <f t="shared" si="385"/>
        <v>0</v>
      </c>
      <c r="BF96" s="86">
        <f t="shared" si="385"/>
        <v>0</v>
      </c>
      <c r="BG96" s="86">
        <f t="shared" si="385"/>
        <v>0</v>
      </c>
      <c r="BH96" s="86">
        <f t="shared" si="385"/>
        <v>0</v>
      </c>
      <c r="BI96" s="86">
        <f t="shared" si="385"/>
        <v>0</v>
      </c>
      <c r="BJ96" s="86">
        <f t="shared" si="385"/>
        <v>0</v>
      </c>
      <c r="BK96" s="86">
        <f t="shared" si="385"/>
        <v>0</v>
      </c>
      <c r="BL96" s="148"/>
      <c r="BM96" s="149"/>
      <c r="BN96" s="149"/>
      <c r="BO96" s="149"/>
      <c r="BP96" s="149"/>
    </row>
    <row r="97" spans="1:68" ht="15.75" customHeight="1">
      <c r="A97" s="150"/>
      <c r="B97" s="150"/>
      <c r="C97" s="151"/>
      <c r="D97" s="152" t="s">
        <v>302</v>
      </c>
      <c r="E97" s="153">
        <f t="shared" ref="E97:F97" si="386">SUM(E98:E113)</f>
        <v>97800</v>
      </c>
      <c r="F97" s="153">
        <f t="shared" si="386"/>
        <v>10000</v>
      </c>
      <c r="G97" s="191">
        <f t="shared" si="368"/>
        <v>9.7157464212678943E-2</v>
      </c>
      <c r="H97" s="191">
        <f t="shared" si="369"/>
        <v>0</v>
      </c>
      <c r="I97" s="153">
        <f t="shared" ref="I97:O97" si="387">SUM(I98:I113)</f>
        <v>9502</v>
      </c>
      <c r="J97" s="153">
        <f t="shared" si="387"/>
        <v>75763.899999999994</v>
      </c>
      <c r="K97" s="153">
        <f t="shared" si="387"/>
        <v>0</v>
      </c>
      <c r="L97" s="153">
        <f t="shared" si="387"/>
        <v>0</v>
      </c>
      <c r="M97" s="153">
        <f t="shared" si="387"/>
        <v>0</v>
      </c>
      <c r="N97" s="153">
        <f t="shared" si="387"/>
        <v>55767</v>
      </c>
      <c r="O97" s="153">
        <f t="shared" si="387"/>
        <v>0</v>
      </c>
      <c r="P97" s="80">
        <f t="shared" ref="P97:R97" si="388">IF(BI97=0,SUM(Y97+AB97+AE97+AH97+AK97+AN97+AQ97+AT97+AW97+AZ97+BC97+BF97),BI97)</f>
        <v>0</v>
      </c>
      <c r="Q97" s="80">
        <f t="shared" si="388"/>
        <v>55767</v>
      </c>
      <c r="R97" s="80">
        <f t="shared" si="388"/>
        <v>0</v>
      </c>
      <c r="S97" s="153">
        <f t="shared" ref="S97:U97" si="389">SUM(S98:S113)</f>
        <v>9502</v>
      </c>
      <c r="T97" s="153">
        <f t="shared" si="389"/>
        <v>19996.900000000001</v>
      </c>
      <c r="U97" s="153">
        <f t="shared" si="389"/>
        <v>0</v>
      </c>
      <c r="V97" s="192">
        <f t="shared" ref="V97:W97" si="390">M97/I97</f>
        <v>0</v>
      </c>
      <c r="W97" s="192">
        <f t="shared" si="390"/>
        <v>0.73606295346464479</v>
      </c>
      <c r="X97" s="192" t="e">
        <f t="shared" si="375"/>
        <v>#DIV/0!</v>
      </c>
      <c r="Y97" s="153">
        <f t="shared" ref="Y97:BK97" si="391">SUM(Y98:Y113)</f>
        <v>0</v>
      </c>
      <c r="Z97" s="153">
        <f t="shared" si="391"/>
        <v>52560</v>
      </c>
      <c r="AA97" s="153">
        <f t="shared" si="391"/>
        <v>0</v>
      </c>
      <c r="AB97" s="153">
        <f t="shared" si="391"/>
        <v>0</v>
      </c>
      <c r="AC97" s="153">
        <f t="shared" si="391"/>
        <v>0</v>
      </c>
      <c r="AD97" s="153">
        <f t="shared" si="391"/>
        <v>0</v>
      </c>
      <c r="AE97" s="153">
        <f t="shared" si="391"/>
        <v>0</v>
      </c>
      <c r="AF97" s="153">
        <f t="shared" si="391"/>
        <v>0</v>
      </c>
      <c r="AG97" s="153">
        <f t="shared" si="391"/>
        <v>0</v>
      </c>
      <c r="AH97" s="153">
        <f t="shared" si="391"/>
        <v>0</v>
      </c>
      <c r="AI97" s="153">
        <f t="shared" si="391"/>
        <v>0</v>
      </c>
      <c r="AJ97" s="153">
        <f t="shared" si="391"/>
        <v>0</v>
      </c>
      <c r="AK97" s="153">
        <f t="shared" si="391"/>
        <v>0</v>
      </c>
      <c r="AL97" s="153">
        <f t="shared" si="391"/>
        <v>3207</v>
      </c>
      <c r="AM97" s="153">
        <f t="shared" si="391"/>
        <v>0</v>
      </c>
      <c r="AN97" s="153">
        <f t="shared" si="391"/>
        <v>0</v>
      </c>
      <c r="AO97" s="153">
        <f t="shared" si="391"/>
        <v>0</v>
      </c>
      <c r="AP97" s="153">
        <f t="shared" si="391"/>
        <v>0</v>
      </c>
      <c r="AQ97" s="153">
        <f t="shared" si="391"/>
        <v>0</v>
      </c>
      <c r="AR97" s="153">
        <f t="shared" si="391"/>
        <v>0</v>
      </c>
      <c r="AS97" s="153">
        <f t="shared" si="391"/>
        <v>0</v>
      </c>
      <c r="AT97" s="153">
        <f t="shared" si="391"/>
        <v>0</v>
      </c>
      <c r="AU97" s="153">
        <f t="shared" si="391"/>
        <v>0</v>
      </c>
      <c r="AV97" s="153">
        <f t="shared" si="391"/>
        <v>0</v>
      </c>
      <c r="AW97" s="153">
        <f t="shared" si="391"/>
        <v>0</v>
      </c>
      <c r="AX97" s="153">
        <f t="shared" si="391"/>
        <v>0</v>
      </c>
      <c r="AY97" s="153">
        <f t="shared" si="391"/>
        <v>0</v>
      </c>
      <c r="AZ97" s="153">
        <f t="shared" si="391"/>
        <v>0</v>
      </c>
      <c r="BA97" s="153">
        <f t="shared" si="391"/>
        <v>0</v>
      </c>
      <c r="BB97" s="153">
        <f t="shared" si="391"/>
        <v>0</v>
      </c>
      <c r="BC97" s="153">
        <f t="shared" si="391"/>
        <v>0</v>
      </c>
      <c r="BD97" s="153">
        <f t="shared" si="391"/>
        <v>0</v>
      </c>
      <c r="BE97" s="153">
        <f t="shared" si="391"/>
        <v>0</v>
      </c>
      <c r="BF97" s="153">
        <f t="shared" si="391"/>
        <v>0</v>
      </c>
      <c r="BG97" s="153">
        <f t="shared" si="391"/>
        <v>0</v>
      </c>
      <c r="BH97" s="153">
        <f t="shared" si="391"/>
        <v>0</v>
      </c>
      <c r="BI97" s="153">
        <f t="shared" si="391"/>
        <v>0</v>
      </c>
      <c r="BJ97" s="153">
        <f t="shared" si="391"/>
        <v>0</v>
      </c>
      <c r="BK97" s="153">
        <f t="shared" si="391"/>
        <v>0</v>
      </c>
      <c r="BL97" s="156"/>
      <c r="BM97" s="157"/>
      <c r="BN97" s="157"/>
      <c r="BO97" s="157"/>
      <c r="BP97" s="157"/>
    </row>
    <row r="98" spans="1:68" ht="15.75" customHeight="1">
      <c r="A98" s="88" t="s">
        <v>516</v>
      </c>
      <c r="B98" s="204"/>
      <c r="C98" s="89" t="s">
        <v>200</v>
      </c>
      <c r="D98" s="90" t="s">
        <v>201</v>
      </c>
      <c r="E98" s="165">
        <v>4500</v>
      </c>
      <c r="F98" s="165"/>
      <c r="G98" s="93">
        <f t="shared" si="368"/>
        <v>1</v>
      </c>
      <c r="H98" s="93">
        <f t="shared" si="369"/>
        <v>0</v>
      </c>
      <c r="I98" s="95">
        <v>4500</v>
      </c>
      <c r="J98" s="95"/>
      <c r="K98" s="95"/>
      <c r="L98" s="95"/>
      <c r="M98" s="96">
        <f t="shared" ref="M98:O98" si="392">Y98+AB98+AE98+AH98+AK98+AN98+AQ98+AT98+AW98+AZ98+BC98+BF98</f>
        <v>0</v>
      </c>
      <c r="N98" s="96">
        <f t="shared" si="392"/>
        <v>0</v>
      </c>
      <c r="O98" s="96">
        <f t="shared" si="392"/>
        <v>0</v>
      </c>
      <c r="P98" s="96">
        <f t="shared" ref="P98:R98" si="393">IF(BI98=0,SUM(Y98+AB98+AE98+AH98+AK98+AN98+AQ98+AT98+AW98+AZ98+BC98+BF98),BI98)</f>
        <v>0</v>
      </c>
      <c r="Q98" s="96">
        <f t="shared" si="393"/>
        <v>0</v>
      </c>
      <c r="R98" s="96">
        <f t="shared" si="393"/>
        <v>0</v>
      </c>
      <c r="S98" s="96">
        <f t="shared" ref="S98:T98" si="394">I98-M98</f>
        <v>4500</v>
      </c>
      <c r="T98" s="96">
        <f t="shared" si="394"/>
        <v>0</v>
      </c>
      <c r="U98" s="96">
        <f t="shared" ref="U98:U113" si="395">L98-O98</f>
        <v>0</v>
      </c>
      <c r="V98" s="97">
        <f t="shared" ref="V98:W98" si="396">M98/I98</f>
        <v>0</v>
      </c>
      <c r="W98" s="97" t="e">
        <f t="shared" si="396"/>
        <v>#DIV/0!</v>
      </c>
      <c r="X98" s="97" t="e">
        <f t="shared" si="375"/>
        <v>#DIV/0!</v>
      </c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8"/>
      <c r="BM98" s="99"/>
      <c r="BN98" s="99"/>
      <c r="BO98" s="99"/>
      <c r="BP98" s="99"/>
    </row>
    <row r="99" spans="1:68" ht="15.75" customHeight="1">
      <c r="A99" s="88" t="s">
        <v>517</v>
      </c>
      <c r="B99" s="204"/>
      <c r="C99" s="89" t="s">
        <v>335</v>
      </c>
      <c r="D99" s="90" t="s">
        <v>336</v>
      </c>
      <c r="E99" s="165">
        <v>2500</v>
      </c>
      <c r="F99" s="165"/>
      <c r="G99" s="93">
        <f t="shared" si="368"/>
        <v>1</v>
      </c>
      <c r="H99" s="93">
        <f t="shared" si="369"/>
        <v>0</v>
      </c>
      <c r="I99" s="95">
        <v>2500</v>
      </c>
      <c r="J99" s="95"/>
      <c r="K99" s="95"/>
      <c r="L99" s="95"/>
      <c r="M99" s="96">
        <f t="shared" ref="M99:O99" si="397">Y99+AB99+AE99+AH99+AK99+AN99+AQ99+AT99+AW99+AZ99+BC99+BF99</f>
        <v>0</v>
      </c>
      <c r="N99" s="96">
        <f t="shared" si="397"/>
        <v>0</v>
      </c>
      <c r="O99" s="96">
        <f t="shared" si="397"/>
        <v>0</v>
      </c>
      <c r="P99" s="96">
        <f t="shared" ref="P99:R99" si="398">IF(BI99=0,SUM(Y99+AB99+AE99+AH99+AK99+AN99+AQ99+AT99+AW99+AZ99+BC99+BF99),BI99)</f>
        <v>0</v>
      </c>
      <c r="Q99" s="96">
        <f t="shared" si="398"/>
        <v>0</v>
      </c>
      <c r="R99" s="96">
        <f t="shared" si="398"/>
        <v>0</v>
      </c>
      <c r="S99" s="96">
        <f t="shared" ref="S99:T99" si="399">I99-M99</f>
        <v>2500</v>
      </c>
      <c r="T99" s="96">
        <f t="shared" si="399"/>
        <v>0</v>
      </c>
      <c r="U99" s="96">
        <f t="shared" si="395"/>
        <v>0</v>
      </c>
      <c r="V99" s="97">
        <f t="shared" ref="V99:W99" si="400">M99/I99</f>
        <v>0</v>
      </c>
      <c r="W99" s="97" t="e">
        <f t="shared" si="400"/>
        <v>#DIV/0!</v>
      </c>
      <c r="X99" s="97" t="e">
        <f t="shared" si="375"/>
        <v>#DIV/0!</v>
      </c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8"/>
      <c r="BM99" s="99"/>
      <c r="BN99" s="99"/>
      <c r="BO99" s="99"/>
      <c r="BP99" s="99"/>
    </row>
    <row r="100" spans="1:68" ht="15.75" customHeight="1">
      <c r="A100" s="88"/>
      <c r="B100" s="205"/>
      <c r="C100" s="89" t="s">
        <v>213</v>
      </c>
      <c r="D100" s="90" t="s">
        <v>74</v>
      </c>
      <c r="E100" s="165"/>
      <c r="F100" s="165"/>
      <c r="G100" s="93" t="e">
        <f t="shared" si="368"/>
        <v>#DIV/0!</v>
      </c>
      <c r="H100" s="93" t="e">
        <f t="shared" si="369"/>
        <v>#DIV/0!</v>
      </c>
      <c r="I100" s="95"/>
      <c r="J100" s="95"/>
      <c r="K100" s="95"/>
      <c r="L100" s="95"/>
      <c r="M100" s="96">
        <f t="shared" ref="M100:O100" si="401">Y100+AB100+AE100+AH100+AK100+AN100+AQ100+AT100+AW100+AZ100+BC100+BF100</f>
        <v>0</v>
      </c>
      <c r="N100" s="96">
        <f t="shared" si="401"/>
        <v>0</v>
      </c>
      <c r="O100" s="96">
        <f t="shared" si="401"/>
        <v>0</v>
      </c>
      <c r="P100" s="96">
        <f t="shared" ref="P100:R100" si="402">IF(BI100=0,SUM(Y100+AB100+AE100+AH100+AK100+AN100+AQ100+AT100+AW100+AZ100+BC100+BF100),BI100)</f>
        <v>0</v>
      </c>
      <c r="Q100" s="96">
        <f t="shared" si="402"/>
        <v>0</v>
      </c>
      <c r="R100" s="96">
        <f t="shared" si="402"/>
        <v>0</v>
      </c>
      <c r="S100" s="96">
        <f t="shared" ref="S100:T100" si="403">I100-M100</f>
        <v>0</v>
      </c>
      <c r="T100" s="96">
        <f t="shared" si="403"/>
        <v>0</v>
      </c>
      <c r="U100" s="96">
        <f t="shared" si="395"/>
        <v>0</v>
      </c>
      <c r="V100" s="97" t="e">
        <f t="shared" ref="V100:W100" si="404">M100/I100</f>
        <v>#DIV/0!</v>
      </c>
      <c r="W100" s="97" t="e">
        <f t="shared" si="404"/>
        <v>#DIV/0!</v>
      </c>
      <c r="X100" s="97" t="e">
        <f t="shared" si="375"/>
        <v>#DIV/0!</v>
      </c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8"/>
      <c r="BM100" s="99"/>
      <c r="BN100" s="99"/>
      <c r="BO100" s="99"/>
      <c r="BP100" s="99"/>
    </row>
    <row r="101" spans="1:68" ht="15.75" customHeight="1">
      <c r="A101" s="88"/>
      <c r="B101" s="205"/>
      <c r="C101" s="89"/>
      <c r="D101" s="206" t="s">
        <v>661</v>
      </c>
      <c r="E101" s="207"/>
      <c r="F101" s="207"/>
      <c r="G101" s="93" t="e">
        <f t="shared" si="368"/>
        <v>#DIV/0!</v>
      </c>
      <c r="H101" s="93" t="e">
        <f t="shared" si="369"/>
        <v>#DIV/0!</v>
      </c>
      <c r="I101" s="201"/>
      <c r="J101" s="203"/>
      <c r="K101" s="203"/>
      <c r="L101" s="201"/>
      <c r="M101" s="96">
        <f t="shared" ref="M101:O101" si="405">Y101+AB101+AE101+AH101+AK101+AN101+AQ101+AT101+AW101+AZ101+BC101+BF101</f>
        <v>0</v>
      </c>
      <c r="N101" s="96">
        <f t="shared" si="405"/>
        <v>0</v>
      </c>
      <c r="O101" s="96">
        <f t="shared" si="405"/>
        <v>0</v>
      </c>
      <c r="P101" s="96">
        <f t="shared" ref="P101:R101" si="406">IF(BI101=0,SUM(Y101+AB101+AE101+AH101+AK101+AN101+AQ101+AT101+AW101+AZ101+BC101+BF101),BI101)</f>
        <v>0</v>
      </c>
      <c r="Q101" s="96">
        <f t="shared" si="406"/>
        <v>0</v>
      </c>
      <c r="R101" s="96">
        <f t="shared" si="406"/>
        <v>0</v>
      </c>
      <c r="S101" s="96">
        <f t="shared" ref="S101:T101" si="407">I101-M101</f>
        <v>0</v>
      </c>
      <c r="T101" s="96">
        <f t="shared" si="407"/>
        <v>0</v>
      </c>
      <c r="U101" s="96">
        <f t="shared" si="395"/>
        <v>0</v>
      </c>
      <c r="V101" s="97" t="e">
        <f t="shared" ref="V101:W101" si="408">M101/I101</f>
        <v>#DIV/0!</v>
      </c>
      <c r="W101" s="97" t="e">
        <f t="shared" si="408"/>
        <v>#DIV/0!</v>
      </c>
      <c r="X101" s="97" t="e">
        <f t="shared" si="375"/>
        <v>#DIV/0!</v>
      </c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8"/>
      <c r="BG101" s="203"/>
      <c r="BH101" s="203"/>
      <c r="BI101" s="208"/>
      <c r="BJ101" s="203"/>
      <c r="BK101" s="203"/>
      <c r="BL101" s="98"/>
      <c r="BM101" s="99"/>
      <c r="BN101" s="99"/>
      <c r="BO101" s="99"/>
      <c r="BP101" s="99"/>
    </row>
    <row r="102" spans="1:68" ht="15.75" customHeight="1">
      <c r="A102" s="88"/>
      <c r="B102" s="205"/>
      <c r="C102" s="89" t="s">
        <v>240</v>
      </c>
      <c r="D102" s="209" t="s">
        <v>662</v>
      </c>
      <c r="E102" s="165"/>
      <c r="F102" s="146"/>
      <c r="G102" s="93" t="e">
        <f t="shared" si="368"/>
        <v>#DIV/0!</v>
      </c>
      <c r="H102" s="93" t="e">
        <f t="shared" si="369"/>
        <v>#DIV/0!</v>
      </c>
      <c r="I102" s="95"/>
      <c r="J102" s="95"/>
      <c r="K102" s="95"/>
      <c r="L102" s="95"/>
      <c r="M102" s="96">
        <f t="shared" ref="M102:O102" si="409">Y102+AB102+AE102+AH102+AK102+AN102+AQ102+AT102+AW102+AZ102+BC102+BF102</f>
        <v>0</v>
      </c>
      <c r="N102" s="96">
        <f t="shared" si="409"/>
        <v>0</v>
      </c>
      <c r="O102" s="96">
        <f t="shared" si="409"/>
        <v>0</v>
      </c>
      <c r="P102" s="96">
        <f t="shared" ref="P102:R102" si="410">IF(BI102=0,SUM(Y102+AB102+AE102+AH102+AK102+AN102+AQ102+AT102+AW102+AZ102+BC102+BF102),BI102)</f>
        <v>0</v>
      </c>
      <c r="Q102" s="96">
        <f t="shared" si="410"/>
        <v>0</v>
      </c>
      <c r="R102" s="96">
        <f t="shared" si="410"/>
        <v>0</v>
      </c>
      <c r="S102" s="96">
        <f t="shared" ref="S102:T102" si="411">I102-M102</f>
        <v>0</v>
      </c>
      <c r="T102" s="96">
        <f t="shared" si="411"/>
        <v>0</v>
      </c>
      <c r="U102" s="96">
        <f t="shared" si="395"/>
        <v>0</v>
      </c>
      <c r="V102" s="97" t="e">
        <f t="shared" ref="V102:W102" si="412">M102/I102</f>
        <v>#DIV/0!</v>
      </c>
      <c r="W102" s="97" t="e">
        <f t="shared" si="412"/>
        <v>#DIV/0!</v>
      </c>
      <c r="X102" s="97" t="e">
        <f t="shared" si="375"/>
        <v>#DIV/0!</v>
      </c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8"/>
      <c r="BM102" s="99"/>
      <c r="BN102" s="99"/>
      <c r="BO102" s="99"/>
      <c r="BP102" s="99"/>
    </row>
    <row r="103" spans="1:68" ht="15.75" customHeight="1">
      <c r="A103" s="88"/>
      <c r="B103" s="205"/>
      <c r="C103" s="89" t="s">
        <v>161</v>
      </c>
      <c r="D103" s="90" t="s">
        <v>339</v>
      </c>
      <c r="E103" s="165">
        <v>800</v>
      </c>
      <c r="F103" s="165"/>
      <c r="G103" s="93">
        <f t="shared" si="368"/>
        <v>0</v>
      </c>
      <c r="H103" s="93">
        <f t="shared" si="369"/>
        <v>0</v>
      </c>
      <c r="I103" s="95"/>
      <c r="J103" s="95"/>
      <c r="K103" s="95"/>
      <c r="L103" s="95"/>
      <c r="M103" s="96">
        <f t="shared" ref="M103:O103" si="413">Y103+AB103+AE103+AH103+AK103+AN103+AQ103+AT103+AW103+AZ103+BC103+BF103</f>
        <v>0</v>
      </c>
      <c r="N103" s="96">
        <f t="shared" si="413"/>
        <v>0</v>
      </c>
      <c r="O103" s="96">
        <f t="shared" si="413"/>
        <v>0</v>
      </c>
      <c r="P103" s="96">
        <f t="shared" ref="P103:R103" si="414">IF(BI103=0,SUM(Y103+AB103+AE103+AH103+AK103+AN103+AQ103+AT103+AW103+AZ103+BC103+BF103),BI103)</f>
        <v>0</v>
      </c>
      <c r="Q103" s="96">
        <f t="shared" si="414"/>
        <v>0</v>
      </c>
      <c r="R103" s="96">
        <f t="shared" si="414"/>
        <v>0</v>
      </c>
      <c r="S103" s="96">
        <f t="shared" ref="S103:T103" si="415">I103-M103</f>
        <v>0</v>
      </c>
      <c r="T103" s="96">
        <f t="shared" si="415"/>
        <v>0</v>
      </c>
      <c r="U103" s="96">
        <f t="shared" si="395"/>
        <v>0</v>
      </c>
      <c r="V103" s="97" t="e">
        <f t="shared" ref="V103:W103" si="416">M103/I103</f>
        <v>#DIV/0!</v>
      </c>
      <c r="W103" s="97" t="e">
        <f t="shared" si="416"/>
        <v>#DIV/0!</v>
      </c>
      <c r="X103" s="97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102">
        <v>0</v>
      </c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8"/>
      <c r="BM103" s="99"/>
      <c r="BN103" s="99"/>
      <c r="BO103" s="99"/>
      <c r="BP103" s="99"/>
    </row>
    <row r="104" spans="1:68" ht="15.75" customHeight="1">
      <c r="A104" s="88"/>
      <c r="B104" s="205"/>
      <c r="C104" s="89" t="s">
        <v>340</v>
      </c>
      <c r="D104" s="90" t="s">
        <v>341</v>
      </c>
      <c r="E104" s="165"/>
      <c r="F104" s="165"/>
      <c r="G104" s="93" t="e">
        <f t="shared" si="368"/>
        <v>#DIV/0!</v>
      </c>
      <c r="H104" s="93" t="e">
        <f t="shared" si="369"/>
        <v>#DIV/0!</v>
      </c>
      <c r="I104" s="95"/>
      <c r="J104" s="95"/>
      <c r="K104" s="95"/>
      <c r="L104" s="95"/>
      <c r="M104" s="96">
        <f t="shared" ref="M104:O104" si="417">Y104+AB104+AE104+AH104+AK104+AN104+AQ104+AT104+AW104+AZ104+BC104+BF104</f>
        <v>0</v>
      </c>
      <c r="N104" s="96">
        <f t="shared" si="417"/>
        <v>0</v>
      </c>
      <c r="O104" s="96">
        <f t="shared" si="417"/>
        <v>0</v>
      </c>
      <c r="P104" s="96">
        <f t="shared" ref="P104:R104" si="418">IF(BI104=0,SUM(Y104+AB104+AE104+AH104+AK104+AN104+AQ104+AT104+AW104+AZ104+BC104+BF104),BI104)</f>
        <v>0</v>
      </c>
      <c r="Q104" s="96">
        <f t="shared" si="418"/>
        <v>0</v>
      </c>
      <c r="R104" s="96">
        <f t="shared" si="418"/>
        <v>0</v>
      </c>
      <c r="S104" s="96">
        <f t="shared" ref="S104:T104" si="419">I104-M104</f>
        <v>0</v>
      </c>
      <c r="T104" s="96">
        <f t="shared" si="419"/>
        <v>0</v>
      </c>
      <c r="U104" s="96">
        <f t="shared" si="395"/>
        <v>0</v>
      </c>
      <c r="V104" s="97" t="e">
        <f t="shared" ref="V104:W104" si="420">M104/I104</f>
        <v>#DIV/0!</v>
      </c>
      <c r="W104" s="97" t="e">
        <f t="shared" si="420"/>
        <v>#DIV/0!</v>
      </c>
      <c r="X104" s="97" t="e">
        <f t="shared" ref="X104:X116" si="421">O104/L104</f>
        <v>#DIV/0!</v>
      </c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8"/>
      <c r="BM104" s="99"/>
      <c r="BN104" s="99"/>
      <c r="BO104" s="99"/>
      <c r="BP104" s="99"/>
    </row>
    <row r="105" spans="1:68" ht="15.75" customHeight="1">
      <c r="A105" s="88"/>
      <c r="B105" s="205"/>
      <c r="C105" s="100" t="s">
        <v>268</v>
      </c>
      <c r="D105" s="90" t="s">
        <v>140</v>
      </c>
      <c r="E105" s="91">
        <v>15000</v>
      </c>
      <c r="F105" s="165"/>
      <c r="G105" s="93">
        <f t="shared" si="368"/>
        <v>0</v>
      </c>
      <c r="H105" s="93">
        <f t="shared" si="369"/>
        <v>0</v>
      </c>
      <c r="I105" s="95"/>
      <c r="J105" s="95"/>
      <c r="K105" s="95"/>
      <c r="L105" s="95"/>
      <c r="M105" s="96">
        <f t="shared" ref="M105:O105" si="422">Y105+AB105+AE105+AH105+AK105+AN105+AQ105+AT105+AW105+AZ105+BC105+BF105</f>
        <v>0</v>
      </c>
      <c r="N105" s="96">
        <f t="shared" si="422"/>
        <v>0</v>
      </c>
      <c r="O105" s="96">
        <f t="shared" si="422"/>
        <v>0</v>
      </c>
      <c r="P105" s="96">
        <f t="shared" ref="P105:R105" si="423">IF(BI105=0,SUM(Y105+AB105+AE105+AH105+AK105+AN105+AQ105+AT105+AW105+AZ105+BC105+BF105),BI105)</f>
        <v>0</v>
      </c>
      <c r="Q105" s="96">
        <f t="shared" si="423"/>
        <v>0</v>
      </c>
      <c r="R105" s="96">
        <f t="shared" si="423"/>
        <v>0</v>
      </c>
      <c r="S105" s="96">
        <f t="shared" ref="S105:T105" si="424">I105-M105</f>
        <v>0</v>
      </c>
      <c r="T105" s="96">
        <f t="shared" si="424"/>
        <v>0</v>
      </c>
      <c r="U105" s="96">
        <f t="shared" si="395"/>
        <v>0</v>
      </c>
      <c r="V105" s="97" t="e">
        <f t="shared" ref="V105:W105" si="425">M105/I105</f>
        <v>#DIV/0!</v>
      </c>
      <c r="W105" s="97" t="e">
        <f t="shared" si="425"/>
        <v>#DIV/0!</v>
      </c>
      <c r="X105" s="97" t="e">
        <f t="shared" si="421"/>
        <v>#DIV/0!</v>
      </c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8"/>
      <c r="BM105" s="99"/>
      <c r="BN105" s="99"/>
      <c r="BO105" s="99"/>
      <c r="BP105" s="99"/>
    </row>
    <row r="106" spans="1:68" ht="15.75" customHeight="1">
      <c r="A106" s="353" t="s">
        <v>614</v>
      </c>
      <c r="B106" s="210"/>
      <c r="C106" s="100" t="s">
        <v>229</v>
      </c>
      <c r="D106" s="121" t="s">
        <v>342</v>
      </c>
      <c r="E106" s="115">
        <v>70000</v>
      </c>
      <c r="F106" s="165"/>
      <c r="G106" s="93">
        <f t="shared" si="368"/>
        <v>3.5742857142857146E-2</v>
      </c>
      <c r="H106" s="93">
        <f t="shared" si="369"/>
        <v>0</v>
      </c>
      <c r="I106" s="102">
        <v>2502</v>
      </c>
      <c r="J106" s="95"/>
      <c r="K106" s="95"/>
      <c r="L106" s="95"/>
      <c r="M106" s="96">
        <f t="shared" ref="M106:O106" si="426">Y106+AB106+AE106+AH106+AK106+AN106+AQ106+AT106+AW106+AZ106+BC106+BF106</f>
        <v>0</v>
      </c>
      <c r="N106" s="96">
        <f t="shared" si="426"/>
        <v>0</v>
      </c>
      <c r="O106" s="96">
        <f t="shared" si="426"/>
        <v>0</v>
      </c>
      <c r="P106" s="96">
        <f t="shared" ref="P106:R106" si="427">IF(BI106=0,SUM(Y106+AB106+AE106+AH106+AK106+AN106+AQ106+AT106+AW106+AZ106+BC106+BF106),BI106)</f>
        <v>0</v>
      </c>
      <c r="Q106" s="96">
        <f t="shared" si="427"/>
        <v>0</v>
      </c>
      <c r="R106" s="96">
        <f t="shared" si="427"/>
        <v>0</v>
      </c>
      <c r="S106" s="96">
        <f t="shared" ref="S106:S113" si="428">I106-M106</f>
        <v>2502</v>
      </c>
      <c r="T106" s="96">
        <f>J106-N106-K106</f>
        <v>0</v>
      </c>
      <c r="U106" s="96">
        <f t="shared" si="395"/>
        <v>0</v>
      </c>
      <c r="V106" s="97">
        <f t="shared" ref="V106:W106" si="429">M106/I106</f>
        <v>0</v>
      </c>
      <c r="W106" s="97" t="e">
        <f t="shared" si="429"/>
        <v>#DIV/0!</v>
      </c>
      <c r="X106" s="97" t="e">
        <f t="shared" si="421"/>
        <v>#DIV/0!</v>
      </c>
      <c r="Y106" s="95"/>
      <c r="Z106" s="102">
        <v>0</v>
      </c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8"/>
      <c r="BM106" s="99"/>
      <c r="BN106" s="99"/>
      <c r="BO106" s="99"/>
      <c r="BP106" s="99"/>
    </row>
    <row r="107" spans="1:68" ht="15.75" customHeight="1">
      <c r="A107" s="88"/>
      <c r="B107" s="205"/>
      <c r="C107" s="100" t="s">
        <v>318</v>
      </c>
      <c r="D107" s="121" t="s">
        <v>153</v>
      </c>
      <c r="E107" s="91">
        <v>2000</v>
      </c>
      <c r="F107" s="165"/>
      <c r="G107" s="93">
        <f t="shared" si="368"/>
        <v>0</v>
      </c>
      <c r="H107" s="93">
        <f t="shared" si="369"/>
        <v>0</v>
      </c>
      <c r="I107" s="95"/>
      <c r="J107" s="95"/>
      <c r="K107" s="95"/>
      <c r="L107" s="95"/>
      <c r="M107" s="96">
        <f t="shared" ref="M107:O107" si="430">Y107+AB107+AE107+AH107+AK107+AN107+AQ107+AT107+AW107+AZ107+BC107+BF107</f>
        <v>0</v>
      </c>
      <c r="N107" s="96">
        <f t="shared" si="430"/>
        <v>0</v>
      </c>
      <c r="O107" s="96">
        <f t="shared" si="430"/>
        <v>0</v>
      </c>
      <c r="P107" s="96">
        <f t="shared" ref="P107:R107" si="431">IF(BI107=0,SUM(Y107+AB107+AE107+AH107+AK107+AN107+AQ107+AT107+AW107+AZ107+BC107+BF107),BI107)</f>
        <v>0</v>
      </c>
      <c r="Q107" s="96">
        <f t="shared" si="431"/>
        <v>0</v>
      </c>
      <c r="R107" s="96">
        <f t="shared" si="431"/>
        <v>0</v>
      </c>
      <c r="S107" s="96">
        <f t="shared" si="428"/>
        <v>0</v>
      </c>
      <c r="T107" s="96">
        <f t="shared" ref="T107:T113" si="432">J107-N107</f>
        <v>0</v>
      </c>
      <c r="U107" s="96">
        <f t="shared" si="395"/>
        <v>0</v>
      </c>
      <c r="V107" s="97" t="e">
        <f t="shared" ref="V107:W107" si="433">M107/I107</f>
        <v>#DIV/0!</v>
      </c>
      <c r="W107" s="97" t="e">
        <f t="shared" si="433"/>
        <v>#DIV/0!</v>
      </c>
      <c r="X107" s="97" t="e">
        <f t="shared" si="421"/>
        <v>#DIV/0!</v>
      </c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8"/>
      <c r="BM107" s="99"/>
      <c r="BN107" s="99"/>
      <c r="BO107" s="99"/>
      <c r="BP107" s="99"/>
    </row>
    <row r="108" spans="1:68" ht="15.75" customHeight="1">
      <c r="A108" s="88"/>
      <c r="B108" s="205" t="s">
        <v>343</v>
      </c>
      <c r="C108" s="100" t="s">
        <v>344</v>
      </c>
      <c r="D108" s="121" t="s">
        <v>663</v>
      </c>
      <c r="E108" s="91">
        <v>3000</v>
      </c>
      <c r="F108" s="92">
        <v>10000</v>
      </c>
      <c r="G108" s="93">
        <f t="shared" si="368"/>
        <v>0</v>
      </c>
      <c r="H108" s="93">
        <f t="shared" si="369"/>
        <v>0</v>
      </c>
      <c r="I108" s="95"/>
      <c r="J108" s="95">
        <v>19996.900000000001</v>
      </c>
      <c r="K108" s="95"/>
      <c r="L108" s="95"/>
      <c r="M108" s="96">
        <f t="shared" ref="M108:O108" si="434">Y108+AB108+AE108+AH108+AK108+AN108+AQ108+AT108+AW108+AZ108+BC108+BF108</f>
        <v>0</v>
      </c>
      <c r="N108" s="96">
        <f t="shared" si="434"/>
        <v>0</v>
      </c>
      <c r="O108" s="96">
        <f t="shared" si="434"/>
        <v>0</v>
      </c>
      <c r="P108" s="96">
        <f t="shared" ref="P108:R108" si="435">IF(BI108=0,SUM(Y108+AB108+AE108+AH108+AK108+AN108+AQ108+AT108+AW108+AZ108+BC108+BF108),BI108)</f>
        <v>0</v>
      </c>
      <c r="Q108" s="96">
        <f t="shared" si="435"/>
        <v>0</v>
      </c>
      <c r="R108" s="96">
        <f t="shared" si="435"/>
        <v>0</v>
      </c>
      <c r="S108" s="96">
        <f t="shared" si="428"/>
        <v>0</v>
      </c>
      <c r="T108" s="96">
        <f t="shared" si="432"/>
        <v>19996.900000000001</v>
      </c>
      <c r="U108" s="96">
        <f t="shared" si="395"/>
        <v>0</v>
      </c>
      <c r="V108" s="97" t="e">
        <f t="shared" ref="V108:W108" si="436">M108/I108</f>
        <v>#DIV/0!</v>
      </c>
      <c r="W108" s="97">
        <f t="shared" si="436"/>
        <v>0</v>
      </c>
      <c r="X108" s="97" t="e">
        <f t="shared" si="421"/>
        <v>#DIV/0!</v>
      </c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8"/>
      <c r="BM108" s="99"/>
      <c r="BN108" s="99"/>
      <c r="BO108" s="99"/>
      <c r="BP108" s="99"/>
    </row>
    <row r="109" spans="1:68" ht="15.75" customHeight="1">
      <c r="A109" s="88"/>
      <c r="B109" s="205" t="s">
        <v>346</v>
      </c>
      <c r="C109" s="89" t="s">
        <v>347</v>
      </c>
      <c r="D109" s="90" t="s">
        <v>664</v>
      </c>
      <c r="E109" s="91"/>
      <c r="F109" s="92"/>
      <c r="G109" s="93" t="e">
        <f t="shared" si="368"/>
        <v>#DIV/0!</v>
      </c>
      <c r="H109" s="93" t="e">
        <f t="shared" si="369"/>
        <v>#DIV/0!</v>
      </c>
      <c r="I109" s="95"/>
      <c r="J109" s="116">
        <v>52560</v>
      </c>
      <c r="K109" s="116"/>
      <c r="L109" s="95"/>
      <c r="M109" s="96">
        <f t="shared" ref="M109:O109" si="437">Y109+AB109+AE109+AH109+AK109+AN109+AQ109+AT109+AW109+AZ109+BC109+BF109</f>
        <v>0</v>
      </c>
      <c r="N109" s="96">
        <f t="shared" si="437"/>
        <v>52560</v>
      </c>
      <c r="O109" s="96">
        <f t="shared" si="437"/>
        <v>0</v>
      </c>
      <c r="P109" s="96">
        <f t="shared" ref="P109:R109" si="438">IF(BI109=0,SUM(Y109+AB109+AE109+AH109+AK109+AN109+AQ109+AT109+AW109+AZ109+BC109+BF109),BI109)</f>
        <v>0</v>
      </c>
      <c r="Q109" s="96">
        <f t="shared" si="438"/>
        <v>52560</v>
      </c>
      <c r="R109" s="96">
        <f t="shared" si="438"/>
        <v>0</v>
      </c>
      <c r="S109" s="96">
        <f t="shared" si="428"/>
        <v>0</v>
      </c>
      <c r="T109" s="96">
        <f t="shared" si="432"/>
        <v>0</v>
      </c>
      <c r="U109" s="96">
        <f t="shared" si="395"/>
        <v>0</v>
      </c>
      <c r="V109" s="97" t="e">
        <f t="shared" ref="V109:W109" si="439">M109/I109</f>
        <v>#DIV/0!</v>
      </c>
      <c r="W109" s="97">
        <f t="shared" si="439"/>
        <v>1</v>
      </c>
      <c r="X109" s="97" t="e">
        <f t="shared" si="421"/>
        <v>#DIV/0!</v>
      </c>
      <c r="Y109" s="95"/>
      <c r="Z109" s="102">
        <v>52560</v>
      </c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102">
        <v>0</v>
      </c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8"/>
      <c r="BM109" s="99"/>
      <c r="BN109" s="99"/>
      <c r="BO109" s="99"/>
      <c r="BP109" s="99"/>
    </row>
    <row r="110" spans="1:68" ht="16.5" customHeight="1">
      <c r="A110" s="88"/>
      <c r="B110" s="205"/>
      <c r="C110" s="89" t="s">
        <v>349</v>
      </c>
      <c r="D110" s="121" t="s">
        <v>665</v>
      </c>
      <c r="E110" s="165"/>
      <c r="F110" s="146"/>
      <c r="G110" s="93" t="e">
        <f t="shared" si="368"/>
        <v>#DIV/0!</v>
      </c>
      <c r="H110" s="93" t="e">
        <f t="shared" si="369"/>
        <v>#DIV/0!</v>
      </c>
      <c r="I110" s="95"/>
      <c r="J110" s="95"/>
      <c r="K110" s="95"/>
      <c r="L110" s="95"/>
      <c r="M110" s="96">
        <f t="shared" ref="M110:O110" si="440">Y110+AB110+AE110+AH110+AK110+AN110+AQ110+AT110+AW110+AZ110+BC110+BF110</f>
        <v>0</v>
      </c>
      <c r="N110" s="96">
        <f t="shared" si="440"/>
        <v>0</v>
      </c>
      <c r="O110" s="96">
        <f t="shared" si="440"/>
        <v>0</v>
      </c>
      <c r="P110" s="96">
        <f t="shared" ref="P110:R110" si="441">IF(BI110=0,SUM(Y110+AB110+AE110+AH110+AK110+AN110+AQ110+AT110+AW110+AZ110+BC110+BF110),BI110)</f>
        <v>0</v>
      </c>
      <c r="Q110" s="96">
        <f t="shared" si="441"/>
        <v>0</v>
      </c>
      <c r="R110" s="96">
        <f t="shared" si="441"/>
        <v>0</v>
      </c>
      <c r="S110" s="96">
        <f t="shared" si="428"/>
        <v>0</v>
      </c>
      <c r="T110" s="96">
        <f t="shared" si="432"/>
        <v>0</v>
      </c>
      <c r="U110" s="96">
        <f t="shared" si="395"/>
        <v>0</v>
      </c>
      <c r="V110" s="97" t="e">
        <f t="shared" ref="V110:W110" si="442">M110/I110</f>
        <v>#DIV/0!</v>
      </c>
      <c r="W110" s="97" t="e">
        <f t="shared" si="442"/>
        <v>#DIV/0!</v>
      </c>
      <c r="X110" s="97" t="e">
        <f t="shared" si="421"/>
        <v>#DIV/0!</v>
      </c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8"/>
      <c r="BM110" s="99"/>
      <c r="BN110" s="99"/>
      <c r="BO110" s="99"/>
      <c r="BP110" s="99"/>
    </row>
    <row r="111" spans="1:68" ht="17.25" customHeight="1">
      <c r="A111" s="88"/>
      <c r="B111" s="205"/>
      <c r="C111" s="89" t="s">
        <v>318</v>
      </c>
      <c r="D111" s="211" t="s">
        <v>666</v>
      </c>
      <c r="E111" s="165"/>
      <c r="F111" s="212"/>
      <c r="G111" s="93" t="e">
        <f t="shared" si="368"/>
        <v>#DIV/0!</v>
      </c>
      <c r="H111" s="93" t="e">
        <f t="shared" si="369"/>
        <v>#DIV/0!</v>
      </c>
      <c r="I111" s="95"/>
      <c r="J111" s="95"/>
      <c r="K111" s="95"/>
      <c r="L111" s="95"/>
      <c r="M111" s="96">
        <f t="shared" ref="M111:O111" si="443">Y111+AB111+AE111+AH111+AK111+AN111+AQ111+AT111+AW111+AZ111+BC111+BF111</f>
        <v>0</v>
      </c>
      <c r="N111" s="96">
        <f t="shared" si="443"/>
        <v>0</v>
      </c>
      <c r="O111" s="96">
        <f t="shared" si="443"/>
        <v>0</v>
      </c>
      <c r="P111" s="96">
        <f t="shared" ref="P111:R111" si="444">IF(BI111=0,SUM(Y111+AB111+AE111+AH111+AK111+AN111+AQ111+AT111+AW111+AZ111+BC111+BF111),BI111)</f>
        <v>0</v>
      </c>
      <c r="Q111" s="96">
        <f t="shared" si="444"/>
        <v>0</v>
      </c>
      <c r="R111" s="96">
        <f t="shared" si="444"/>
        <v>0</v>
      </c>
      <c r="S111" s="96">
        <f t="shared" si="428"/>
        <v>0</v>
      </c>
      <c r="T111" s="96">
        <f t="shared" si="432"/>
        <v>0</v>
      </c>
      <c r="U111" s="96">
        <f t="shared" si="395"/>
        <v>0</v>
      </c>
      <c r="V111" s="97" t="e">
        <f t="shared" ref="V111:W111" si="445">M111/I111</f>
        <v>#DIV/0!</v>
      </c>
      <c r="W111" s="97" t="e">
        <f t="shared" si="445"/>
        <v>#DIV/0!</v>
      </c>
      <c r="X111" s="97" t="e">
        <f t="shared" si="421"/>
        <v>#DIV/0!</v>
      </c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8"/>
      <c r="BM111" s="99"/>
      <c r="BN111" s="99"/>
      <c r="BO111" s="99"/>
      <c r="BP111" s="99"/>
    </row>
    <row r="112" spans="1:68" ht="15.75" customHeight="1">
      <c r="A112" s="88"/>
      <c r="B112" s="205" t="s">
        <v>352</v>
      </c>
      <c r="C112" s="89" t="s">
        <v>323</v>
      </c>
      <c r="D112" s="90" t="s">
        <v>353</v>
      </c>
      <c r="E112" s="165">
        <v>0</v>
      </c>
      <c r="F112" s="165">
        <v>0</v>
      </c>
      <c r="G112" s="93" t="e">
        <f t="shared" si="368"/>
        <v>#DIV/0!</v>
      </c>
      <c r="H112" s="93" t="e">
        <f t="shared" si="369"/>
        <v>#DIV/0!</v>
      </c>
      <c r="I112" s="95"/>
      <c r="J112" s="95">
        <v>3207</v>
      </c>
      <c r="K112" s="95"/>
      <c r="L112" s="213"/>
      <c r="M112" s="96">
        <f t="shared" ref="M112:O112" si="446">Y112+AB112+AE112+AH112+AK112+AN112+AQ112+AT112+AW112+AZ112+BC112+BF112</f>
        <v>0</v>
      </c>
      <c r="N112" s="96">
        <f t="shared" si="446"/>
        <v>3207</v>
      </c>
      <c r="O112" s="96">
        <f t="shared" si="446"/>
        <v>0</v>
      </c>
      <c r="P112" s="96">
        <f t="shared" ref="P112:R112" si="447">IF(BI112=0,SUM(Y112+AB112+AE112+AH112+AK112+AN112+AQ112+AT112+AW112+AZ112+BC112+BF112),BI112)</f>
        <v>0</v>
      </c>
      <c r="Q112" s="96">
        <f t="shared" si="447"/>
        <v>3207</v>
      </c>
      <c r="R112" s="96">
        <f t="shared" si="447"/>
        <v>0</v>
      </c>
      <c r="S112" s="96">
        <f t="shared" si="428"/>
        <v>0</v>
      </c>
      <c r="T112" s="96">
        <f t="shared" si="432"/>
        <v>0</v>
      </c>
      <c r="U112" s="96">
        <f t="shared" si="395"/>
        <v>0</v>
      </c>
      <c r="V112" s="97" t="e">
        <f t="shared" ref="V112:W112" si="448">M112/I112</f>
        <v>#DIV/0!</v>
      </c>
      <c r="W112" s="97">
        <f t="shared" si="448"/>
        <v>1</v>
      </c>
      <c r="X112" s="97" t="e">
        <f t="shared" si="421"/>
        <v>#DIV/0!</v>
      </c>
      <c r="Y112" s="95"/>
      <c r="Z112" s="95"/>
      <c r="AA112" s="95"/>
      <c r="AB112" s="95"/>
      <c r="AC112" s="95"/>
      <c r="AD112" s="95"/>
      <c r="AE112" s="214"/>
      <c r="AF112" s="95"/>
      <c r="AG112" s="95"/>
      <c r="AH112" s="95"/>
      <c r="AI112" s="95"/>
      <c r="AJ112" s="95"/>
      <c r="AK112" s="95"/>
      <c r="AL112" s="102">
        <v>3207</v>
      </c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8"/>
      <c r="BM112" s="99"/>
      <c r="BN112" s="99"/>
      <c r="BO112" s="99"/>
      <c r="BP112" s="99"/>
    </row>
    <row r="113" spans="1:68" ht="15.75" customHeight="1">
      <c r="A113" s="215"/>
      <c r="B113" s="215"/>
      <c r="C113" s="216" t="s">
        <v>354</v>
      </c>
      <c r="D113" s="143" t="s">
        <v>355</v>
      </c>
      <c r="E113" s="212"/>
      <c r="F113" s="212"/>
      <c r="G113" s="154" t="e">
        <f t="shared" si="368"/>
        <v>#DIV/0!</v>
      </c>
      <c r="H113" s="154" t="e">
        <f t="shared" si="369"/>
        <v>#DIV/0!</v>
      </c>
      <c r="I113" s="217"/>
      <c r="J113" s="218"/>
      <c r="K113" s="218"/>
      <c r="L113" s="218"/>
      <c r="M113" s="81">
        <f t="shared" ref="M113:O113" si="449">Y113+AB113+AE113+AH113+AK113+AN113+AQ113+AT113+AW113+AZ113+BC113+BF113</f>
        <v>0</v>
      </c>
      <c r="N113" s="81">
        <f t="shared" si="449"/>
        <v>0</v>
      </c>
      <c r="O113" s="81">
        <f t="shared" si="449"/>
        <v>0</v>
      </c>
      <c r="P113" s="96">
        <f t="shared" ref="P113:R113" si="450">IF(BI113=0,SUM(Y113+AB113+AE113+AH113+AK113+AN113+AQ113+AT113+AW113+AZ113+BC113+BF113),BI113)</f>
        <v>0</v>
      </c>
      <c r="Q113" s="96">
        <f t="shared" si="450"/>
        <v>0</v>
      </c>
      <c r="R113" s="96">
        <f t="shared" si="450"/>
        <v>0</v>
      </c>
      <c r="S113" s="96">
        <f t="shared" si="428"/>
        <v>0</v>
      </c>
      <c r="T113" s="96">
        <f t="shared" si="432"/>
        <v>0</v>
      </c>
      <c r="U113" s="96">
        <f t="shared" si="395"/>
        <v>0</v>
      </c>
      <c r="V113" s="78" t="e">
        <f t="shared" ref="V113:W113" si="451">M113/I113</f>
        <v>#DIV/0!</v>
      </c>
      <c r="W113" s="78" t="e">
        <f t="shared" si="451"/>
        <v>#DIV/0!</v>
      </c>
      <c r="X113" s="78" t="e">
        <f t="shared" si="421"/>
        <v>#DIV/0!</v>
      </c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9"/>
      <c r="BM113" s="220"/>
      <c r="BN113" s="220"/>
      <c r="BO113" s="220"/>
      <c r="BP113" s="220"/>
    </row>
    <row r="114" spans="1:68" ht="15.75" customHeight="1">
      <c r="A114" s="181"/>
      <c r="B114" s="181"/>
      <c r="C114" s="221"/>
      <c r="D114" s="183" t="s">
        <v>356</v>
      </c>
      <c r="E114" s="185">
        <f t="shared" ref="E114:F114" si="452">SUM(E115:E118)</f>
        <v>23296.54</v>
      </c>
      <c r="F114" s="185">
        <f t="shared" si="452"/>
        <v>0</v>
      </c>
      <c r="G114" s="222">
        <f t="shared" si="368"/>
        <v>1.133215490368956</v>
      </c>
      <c r="H114" s="222">
        <f t="shared" si="369"/>
        <v>0</v>
      </c>
      <c r="I114" s="185">
        <f t="shared" ref="I114:J114" si="453">SUM(I115:I118)</f>
        <v>26400</v>
      </c>
      <c r="J114" s="185">
        <f t="shared" si="453"/>
        <v>0</v>
      </c>
      <c r="K114" s="185"/>
      <c r="L114" s="185">
        <f t="shared" ref="L114:O114" si="454">SUM(L115:L118)</f>
        <v>0</v>
      </c>
      <c r="M114" s="185">
        <f t="shared" si="454"/>
        <v>0</v>
      </c>
      <c r="N114" s="185">
        <f t="shared" si="454"/>
        <v>0</v>
      </c>
      <c r="O114" s="185">
        <f t="shared" si="454"/>
        <v>0</v>
      </c>
      <c r="P114" s="185">
        <f t="shared" ref="P114:R114" si="455">IF(BI114=0,SUM(Y114+AB114+AE114+AH114+AK114+AN114+AQ114+AT114+AW114+AZ114+BC114+BF114),BI114)</f>
        <v>0</v>
      </c>
      <c r="Q114" s="185">
        <f t="shared" si="455"/>
        <v>0</v>
      </c>
      <c r="R114" s="185">
        <f t="shared" si="455"/>
        <v>0</v>
      </c>
      <c r="S114" s="185">
        <f t="shared" ref="S114:U114" si="456">SUM(S115:S118)</f>
        <v>26400</v>
      </c>
      <c r="T114" s="185">
        <f t="shared" si="456"/>
        <v>0</v>
      </c>
      <c r="U114" s="185">
        <f t="shared" si="456"/>
        <v>0</v>
      </c>
      <c r="V114" s="188">
        <f t="shared" ref="V114:W114" si="457">M114/I114</f>
        <v>0</v>
      </c>
      <c r="W114" s="188" t="e">
        <f t="shared" si="457"/>
        <v>#DIV/0!</v>
      </c>
      <c r="X114" s="188" t="e">
        <f t="shared" si="421"/>
        <v>#DIV/0!</v>
      </c>
      <c r="Y114" s="185">
        <f t="shared" ref="Y114:BK114" si="458">SUM(Y115:Y118)</f>
        <v>0</v>
      </c>
      <c r="Z114" s="185">
        <f t="shared" si="458"/>
        <v>0</v>
      </c>
      <c r="AA114" s="185">
        <f t="shared" si="458"/>
        <v>0</v>
      </c>
      <c r="AB114" s="185">
        <f t="shared" si="458"/>
        <v>0</v>
      </c>
      <c r="AC114" s="185">
        <f t="shared" si="458"/>
        <v>0</v>
      </c>
      <c r="AD114" s="185">
        <f t="shared" si="458"/>
        <v>0</v>
      </c>
      <c r="AE114" s="185">
        <f t="shared" si="458"/>
        <v>0</v>
      </c>
      <c r="AF114" s="185">
        <f t="shared" si="458"/>
        <v>0</v>
      </c>
      <c r="AG114" s="185">
        <f t="shared" si="458"/>
        <v>0</v>
      </c>
      <c r="AH114" s="185">
        <f t="shared" si="458"/>
        <v>0</v>
      </c>
      <c r="AI114" s="185">
        <f t="shared" si="458"/>
        <v>0</v>
      </c>
      <c r="AJ114" s="185">
        <f t="shared" si="458"/>
        <v>0</v>
      </c>
      <c r="AK114" s="185">
        <f t="shared" si="458"/>
        <v>0</v>
      </c>
      <c r="AL114" s="185">
        <f t="shared" si="458"/>
        <v>0</v>
      </c>
      <c r="AM114" s="185">
        <f t="shared" si="458"/>
        <v>0</v>
      </c>
      <c r="AN114" s="185">
        <f t="shared" si="458"/>
        <v>0</v>
      </c>
      <c r="AO114" s="185">
        <f t="shared" si="458"/>
        <v>0</v>
      </c>
      <c r="AP114" s="185">
        <f t="shared" si="458"/>
        <v>0</v>
      </c>
      <c r="AQ114" s="185">
        <f t="shared" si="458"/>
        <v>0</v>
      </c>
      <c r="AR114" s="185">
        <f t="shared" si="458"/>
        <v>0</v>
      </c>
      <c r="AS114" s="185">
        <f t="shared" si="458"/>
        <v>0</v>
      </c>
      <c r="AT114" s="185">
        <f t="shared" si="458"/>
        <v>0</v>
      </c>
      <c r="AU114" s="185">
        <f t="shared" si="458"/>
        <v>0</v>
      </c>
      <c r="AV114" s="185">
        <f t="shared" si="458"/>
        <v>0</v>
      </c>
      <c r="AW114" s="185">
        <f t="shared" si="458"/>
        <v>0</v>
      </c>
      <c r="AX114" s="185">
        <f t="shared" si="458"/>
        <v>0</v>
      </c>
      <c r="AY114" s="185">
        <f t="shared" si="458"/>
        <v>0</v>
      </c>
      <c r="AZ114" s="185">
        <f t="shared" si="458"/>
        <v>0</v>
      </c>
      <c r="BA114" s="185">
        <f t="shared" si="458"/>
        <v>0</v>
      </c>
      <c r="BB114" s="185">
        <f t="shared" si="458"/>
        <v>0</v>
      </c>
      <c r="BC114" s="185">
        <f t="shared" si="458"/>
        <v>0</v>
      </c>
      <c r="BD114" s="185">
        <f t="shared" si="458"/>
        <v>0</v>
      </c>
      <c r="BE114" s="185">
        <f t="shared" si="458"/>
        <v>0</v>
      </c>
      <c r="BF114" s="185">
        <f t="shared" si="458"/>
        <v>0</v>
      </c>
      <c r="BG114" s="185">
        <f t="shared" si="458"/>
        <v>0</v>
      </c>
      <c r="BH114" s="185">
        <f t="shared" si="458"/>
        <v>0</v>
      </c>
      <c r="BI114" s="185">
        <f t="shared" si="458"/>
        <v>0</v>
      </c>
      <c r="BJ114" s="185">
        <f t="shared" si="458"/>
        <v>0</v>
      </c>
      <c r="BK114" s="185">
        <f t="shared" si="458"/>
        <v>0</v>
      </c>
      <c r="BL114" s="156"/>
      <c r="BM114" s="157"/>
      <c r="BN114" s="157"/>
      <c r="BO114" s="157"/>
      <c r="BP114" s="157"/>
    </row>
    <row r="115" spans="1:68" ht="15.75" customHeight="1">
      <c r="A115" s="353" t="s">
        <v>667</v>
      </c>
      <c r="B115" s="88"/>
      <c r="C115" s="89" t="s">
        <v>357</v>
      </c>
      <c r="D115" s="90" t="s">
        <v>358</v>
      </c>
      <c r="E115" s="193">
        <v>18000</v>
      </c>
      <c r="F115" s="165"/>
      <c r="G115" s="93">
        <f t="shared" si="368"/>
        <v>1.4666666666666666</v>
      </c>
      <c r="H115" s="93">
        <f t="shared" si="369"/>
        <v>0</v>
      </c>
      <c r="I115" s="366">
        <v>26400</v>
      </c>
      <c r="J115" s="95"/>
      <c r="K115" s="95"/>
      <c r="L115" s="94"/>
      <c r="M115" s="96">
        <f t="shared" ref="M115:O115" si="459">Y115+AB115+AE115+AH115+AK115+AN115+AQ115+AT115+AW115+AZ115+BC115+BF115</f>
        <v>0</v>
      </c>
      <c r="N115" s="96">
        <f t="shared" si="459"/>
        <v>0</v>
      </c>
      <c r="O115" s="96">
        <f t="shared" si="459"/>
        <v>0</v>
      </c>
      <c r="P115" s="96">
        <f t="shared" ref="P115:R115" si="460">IF(BI115=0,SUM(Y115+AB115+AE115+AH115+AK115+AN115+AQ115+AT115+AW115+AZ115+BC115+BF115),BI115)</f>
        <v>0</v>
      </c>
      <c r="Q115" s="96">
        <f t="shared" si="460"/>
        <v>0</v>
      </c>
      <c r="R115" s="96">
        <f t="shared" si="460"/>
        <v>0</v>
      </c>
      <c r="S115" s="96">
        <f t="shared" ref="S115:T115" si="461">I115-M115</f>
        <v>26400</v>
      </c>
      <c r="T115" s="96">
        <f t="shared" si="461"/>
        <v>0</v>
      </c>
      <c r="U115" s="96">
        <f t="shared" ref="U115:U118" si="462">L115-O115</f>
        <v>0</v>
      </c>
      <c r="V115" s="97">
        <f t="shared" ref="V115:W115" si="463">M115/I115</f>
        <v>0</v>
      </c>
      <c r="W115" s="97" t="e">
        <f t="shared" si="463"/>
        <v>#DIV/0!</v>
      </c>
      <c r="X115" s="97" t="e">
        <f t="shared" si="421"/>
        <v>#DIV/0!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102">
        <v>0</v>
      </c>
      <c r="BG115" s="95"/>
      <c r="BH115" s="95"/>
      <c r="BI115" s="95"/>
      <c r="BJ115" s="95"/>
      <c r="BK115" s="95"/>
      <c r="BL115" s="98"/>
      <c r="BM115" s="99"/>
      <c r="BN115" s="99"/>
      <c r="BO115" s="99"/>
      <c r="BP115" s="99"/>
    </row>
    <row r="116" spans="1:68" ht="15.75" customHeight="1">
      <c r="A116" s="88"/>
      <c r="B116" s="88"/>
      <c r="C116" s="89" t="s">
        <v>359</v>
      </c>
      <c r="D116" s="90" t="s">
        <v>360</v>
      </c>
      <c r="E116" s="193">
        <v>5296.54</v>
      </c>
      <c r="F116" s="165"/>
      <c r="G116" s="93">
        <f t="shared" si="368"/>
        <v>0</v>
      </c>
      <c r="H116" s="93">
        <f t="shared" si="369"/>
        <v>0</v>
      </c>
      <c r="I116" s="95"/>
      <c r="J116" s="95"/>
      <c r="K116" s="95"/>
      <c r="L116" s="94"/>
      <c r="M116" s="96">
        <f t="shared" ref="M116:O116" si="464">Y116+AB116+AE116+AH116+AK116+AN116+AQ116+AT116+AW116+AZ116+BC116+BF116</f>
        <v>0</v>
      </c>
      <c r="N116" s="96">
        <f t="shared" si="464"/>
        <v>0</v>
      </c>
      <c r="O116" s="96">
        <f t="shared" si="464"/>
        <v>0</v>
      </c>
      <c r="P116" s="96">
        <f t="shared" ref="P116:R116" si="465">IF(BI116=0,SUM(Y116+AB116+AE116+AH116+AK116+AN116+AQ116+AT116+AW116+AZ116+BC116+BF116),BI116)</f>
        <v>0</v>
      </c>
      <c r="Q116" s="96">
        <f t="shared" si="465"/>
        <v>0</v>
      </c>
      <c r="R116" s="96">
        <f t="shared" si="465"/>
        <v>0</v>
      </c>
      <c r="S116" s="96">
        <f t="shared" ref="S116:T116" si="466">I116-M116</f>
        <v>0</v>
      </c>
      <c r="T116" s="96">
        <f t="shared" si="466"/>
        <v>0</v>
      </c>
      <c r="U116" s="96">
        <f t="shared" si="462"/>
        <v>0</v>
      </c>
      <c r="V116" s="97" t="e">
        <f t="shared" ref="V116:W116" si="467">M116/I116</f>
        <v>#DIV/0!</v>
      </c>
      <c r="W116" s="97" t="e">
        <f t="shared" si="467"/>
        <v>#DIV/0!</v>
      </c>
      <c r="X116" s="97" t="e">
        <f t="shared" si="421"/>
        <v>#DIV/0!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8"/>
      <c r="BM116" s="99"/>
      <c r="BN116" s="99"/>
      <c r="BO116" s="99"/>
      <c r="BP116" s="99"/>
    </row>
    <row r="117" spans="1:68" ht="15.75" customHeight="1">
      <c r="A117" s="88"/>
      <c r="B117" s="88"/>
      <c r="C117" s="89"/>
      <c r="D117" s="90" t="s">
        <v>361</v>
      </c>
      <c r="E117" s="165"/>
      <c r="F117" s="165"/>
      <c r="G117" s="93"/>
      <c r="H117" s="93"/>
      <c r="I117" s="95"/>
      <c r="J117" s="95"/>
      <c r="K117" s="95"/>
      <c r="L117" s="94"/>
      <c r="M117" s="96">
        <f t="shared" ref="M117:O117" si="468">Y117+AB117+AE117+AH117+AK117+AN117+AQ117+AT117+AW117+AZ117+BC117+BF117</f>
        <v>0</v>
      </c>
      <c r="N117" s="96">
        <f t="shared" si="468"/>
        <v>0</v>
      </c>
      <c r="O117" s="96">
        <f t="shared" si="468"/>
        <v>0</v>
      </c>
      <c r="P117" s="96">
        <f t="shared" ref="P117:R117" si="469">IF(BI117=0,SUM(Y117+AB117+AE117+AH117+AK117+AN117+AQ117+AT117+AW117+AZ117+BC117+BF117),BI117)</f>
        <v>0</v>
      </c>
      <c r="Q117" s="96">
        <f t="shared" si="469"/>
        <v>0</v>
      </c>
      <c r="R117" s="96">
        <f t="shared" si="469"/>
        <v>0</v>
      </c>
      <c r="S117" s="96">
        <f t="shared" ref="S117:T117" si="470">I117-M117</f>
        <v>0</v>
      </c>
      <c r="T117" s="96">
        <f t="shared" si="470"/>
        <v>0</v>
      </c>
      <c r="U117" s="96">
        <f t="shared" si="462"/>
        <v>0</v>
      </c>
      <c r="V117" s="97" t="e">
        <f t="shared" ref="V117:V127" si="471">M117/I117</f>
        <v>#DIV/0!</v>
      </c>
      <c r="W117" s="97"/>
      <c r="X117" s="97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8"/>
      <c r="BM117" s="99"/>
      <c r="BN117" s="99"/>
      <c r="BO117" s="99"/>
      <c r="BP117" s="99"/>
    </row>
    <row r="118" spans="1:68" ht="15.75" customHeight="1">
      <c r="A118" s="88"/>
      <c r="B118" s="88"/>
      <c r="C118" s="89" t="s">
        <v>318</v>
      </c>
      <c r="D118" s="90" t="s">
        <v>362</v>
      </c>
      <c r="E118" s="165"/>
      <c r="F118" s="165"/>
      <c r="G118" s="93" t="e">
        <f>I118/E118</f>
        <v>#DIV/0!</v>
      </c>
      <c r="H118" s="93" t="e">
        <f t="shared" ref="H118:H127" si="472">M118/E118</f>
        <v>#DIV/0!</v>
      </c>
      <c r="I118" s="95"/>
      <c r="J118" s="95"/>
      <c r="K118" s="95"/>
      <c r="L118" s="94"/>
      <c r="M118" s="96">
        <f t="shared" ref="M118:O118" si="473">Y118+AB118+AE118+AH118+AK118+AN118+AQ118+AT118+AW118+AZ118+BC118+BF118</f>
        <v>0</v>
      </c>
      <c r="N118" s="96">
        <f t="shared" si="473"/>
        <v>0</v>
      </c>
      <c r="O118" s="96">
        <f t="shared" si="473"/>
        <v>0</v>
      </c>
      <c r="P118" s="96">
        <f t="shared" ref="P118:R118" si="474">IF(BI118=0,SUM(Y118+AB118+AE118+AH118+AK118+AN118+AQ118+AT118+AW118+AZ118+BC118+BF118),BI118)</f>
        <v>0</v>
      </c>
      <c r="Q118" s="96">
        <f t="shared" si="474"/>
        <v>0</v>
      </c>
      <c r="R118" s="96">
        <f t="shared" si="474"/>
        <v>0</v>
      </c>
      <c r="S118" s="96">
        <f t="shared" ref="S118:T118" si="475">I118-M118</f>
        <v>0</v>
      </c>
      <c r="T118" s="96">
        <f t="shared" si="475"/>
        <v>0</v>
      </c>
      <c r="U118" s="96">
        <f t="shared" si="462"/>
        <v>0</v>
      </c>
      <c r="V118" s="97" t="e">
        <f t="shared" si="471"/>
        <v>#DIV/0!</v>
      </c>
      <c r="W118" s="97" t="e">
        <f t="shared" ref="W118:W127" si="476">N118/J118</f>
        <v>#DIV/0!</v>
      </c>
      <c r="X118" s="97" t="e">
        <f t="shared" ref="X118:X127" si="477">O118/L118</f>
        <v>#DIV/0!</v>
      </c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8"/>
      <c r="BM118" s="99"/>
      <c r="BN118" s="99"/>
      <c r="BO118" s="99"/>
      <c r="BP118" s="99"/>
    </row>
    <row r="119" spans="1:68" ht="15.75" customHeight="1">
      <c r="A119" s="181"/>
      <c r="B119" s="181"/>
      <c r="C119" s="221"/>
      <c r="D119" s="223" t="s">
        <v>363</v>
      </c>
      <c r="E119" s="185">
        <f t="shared" ref="E119:G119" si="478">E120+E130+E136+E140</f>
        <v>152177.47999999998</v>
      </c>
      <c r="F119" s="185">
        <f t="shared" si="478"/>
        <v>1173964.47</v>
      </c>
      <c r="G119" s="224" t="e">
        <f t="shared" si="478"/>
        <v>#DIV/0!</v>
      </c>
      <c r="H119" s="222">
        <f t="shared" si="472"/>
        <v>0</v>
      </c>
      <c r="I119" s="185">
        <f t="shared" ref="I119:U119" si="479">I120+I130+I136+I140</f>
        <v>487261.72</v>
      </c>
      <c r="J119" s="185">
        <f t="shared" si="479"/>
        <v>665873.97</v>
      </c>
      <c r="K119" s="185">
        <f t="shared" si="479"/>
        <v>0</v>
      </c>
      <c r="L119" s="185">
        <f t="shared" si="479"/>
        <v>0</v>
      </c>
      <c r="M119" s="185">
        <f t="shared" si="479"/>
        <v>0</v>
      </c>
      <c r="N119" s="185">
        <f t="shared" si="479"/>
        <v>399343.44</v>
      </c>
      <c r="O119" s="185">
        <f t="shared" si="479"/>
        <v>0</v>
      </c>
      <c r="P119" s="185">
        <f t="shared" si="479"/>
        <v>0</v>
      </c>
      <c r="Q119" s="185">
        <f t="shared" si="479"/>
        <v>399343.44</v>
      </c>
      <c r="R119" s="185">
        <f t="shared" si="479"/>
        <v>0</v>
      </c>
      <c r="S119" s="185">
        <f t="shared" si="479"/>
        <v>487261.72</v>
      </c>
      <c r="T119" s="185">
        <f t="shared" si="479"/>
        <v>266530.52999999997</v>
      </c>
      <c r="U119" s="185">
        <f t="shared" si="479"/>
        <v>0</v>
      </c>
      <c r="V119" s="188">
        <f t="shared" si="471"/>
        <v>0</v>
      </c>
      <c r="W119" s="188">
        <f t="shared" si="476"/>
        <v>0.59972826389354128</v>
      </c>
      <c r="X119" s="188" t="e">
        <f t="shared" si="477"/>
        <v>#DIV/0!</v>
      </c>
      <c r="Y119" s="185">
        <f t="shared" ref="Y119:BK119" si="480">Y120+Y130+Y136+Y140</f>
        <v>0</v>
      </c>
      <c r="Z119" s="185">
        <f t="shared" si="480"/>
        <v>0</v>
      </c>
      <c r="AA119" s="185">
        <f t="shared" si="480"/>
        <v>0</v>
      </c>
      <c r="AB119" s="185">
        <f t="shared" si="480"/>
        <v>0</v>
      </c>
      <c r="AC119" s="185">
        <f t="shared" si="480"/>
        <v>61206.74</v>
      </c>
      <c r="AD119" s="185">
        <f t="shared" si="480"/>
        <v>0</v>
      </c>
      <c r="AE119" s="185">
        <f t="shared" si="480"/>
        <v>0</v>
      </c>
      <c r="AF119" s="185">
        <f t="shared" si="480"/>
        <v>63661.509999999995</v>
      </c>
      <c r="AG119" s="185">
        <f t="shared" si="480"/>
        <v>0</v>
      </c>
      <c r="AH119" s="185">
        <f t="shared" si="480"/>
        <v>0</v>
      </c>
      <c r="AI119" s="185">
        <f t="shared" si="480"/>
        <v>166468.45000000001</v>
      </c>
      <c r="AJ119" s="185">
        <f t="shared" si="480"/>
        <v>0</v>
      </c>
      <c r="AK119" s="185">
        <f t="shared" si="480"/>
        <v>0</v>
      </c>
      <c r="AL119" s="185">
        <f t="shared" si="480"/>
        <v>51200.4</v>
      </c>
      <c r="AM119" s="185">
        <f t="shared" si="480"/>
        <v>0</v>
      </c>
      <c r="AN119" s="185">
        <f t="shared" si="480"/>
        <v>0</v>
      </c>
      <c r="AO119" s="185">
        <f t="shared" si="480"/>
        <v>56806.34</v>
      </c>
      <c r="AP119" s="185">
        <f t="shared" si="480"/>
        <v>0</v>
      </c>
      <c r="AQ119" s="185">
        <f t="shared" si="480"/>
        <v>0</v>
      </c>
      <c r="AR119" s="185">
        <f t="shared" si="480"/>
        <v>0</v>
      </c>
      <c r="AS119" s="185">
        <f t="shared" si="480"/>
        <v>0</v>
      </c>
      <c r="AT119" s="185">
        <f t="shared" si="480"/>
        <v>0</v>
      </c>
      <c r="AU119" s="185">
        <f t="shared" si="480"/>
        <v>0</v>
      </c>
      <c r="AV119" s="185">
        <f t="shared" si="480"/>
        <v>0</v>
      </c>
      <c r="AW119" s="185">
        <f t="shared" si="480"/>
        <v>0</v>
      </c>
      <c r="AX119" s="185">
        <f t="shared" si="480"/>
        <v>0</v>
      </c>
      <c r="AY119" s="185">
        <f t="shared" si="480"/>
        <v>0</v>
      </c>
      <c r="AZ119" s="185">
        <f t="shared" si="480"/>
        <v>0</v>
      </c>
      <c r="BA119" s="185">
        <f t="shared" si="480"/>
        <v>0</v>
      </c>
      <c r="BB119" s="185">
        <f t="shared" si="480"/>
        <v>0</v>
      </c>
      <c r="BC119" s="185">
        <f t="shared" si="480"/>
        <v>0</v>
      </c>
      <c r="BD119" s="185">
        <f t="shared" si="480"/>
        <v>0</v>
      </c>
      <c r="BE119" s="185">
        <f t="shared" si="480"/>
        <v>0</v>
      </c>
      <c r="BF119" s="185">
        <f t="shared" si="480"/>
        <v>0</v>
      </c>
      <c r="BG119" s="185">
        <f t="shared" si="480"/>
        <v>0</v>
      </c>
      <c r="BH119" s="185">
        <f t="shared" si="480"/>
        <v>0</v>
      </c>
      <c r="BI119" s="185">
        <f t="shared" si="480"/>
        <v>0</v>
      </c>
      <c r="BJ119" s="185">
        <f t="shared" si="480"/>
        <v>0</v>
      </c>
      <c r="BK119" s="185">
        <f t="shared" si="480"/>
        <v>0</v>
      </c>
      <c r="BL119" s="225"/>
      <c r="BM119" s="226"/>
      <c r="BN119" s="226"/>
      <c r="BO119" s="226"/>
      <c r="BP119" s="226"/>
    </row>
    <row r="120" spans="1:68" ht="15.75" customHeight="1">
      <c r="A120" s="227"/>
      <c r="B120" s="227"/>
      <c r="C120" s="228"/>
      <c r="D120" s="229" t="s">
        <v>364</v>
      </c>
      <c r="E120" s="230">
        <f t="shared" ref="E120:F120" si="481">SUM(E121:E129)</f>
        <v>152177.47999999998</v>
      </c>
      <c r="F120" s="230">
        <f t="shared" si="481"/>
        <v>0</v>
      </c>
      <c r="G120" s="186">
        <f t="shared" ref="G120:G127" si="482">I120/E120</f>
        <v>0</v>
      </c>
      <c r="H120" s="186">
        <f t="shared" si="472"/>
        <v>0</v>
      </c>
      <c r="I120" s="230">
        <f t="shared" ref="I120:O120" si="483">SUM(I121:I129)</f>
        <v>0</v>
      </c>
      <c r="J120" s="230">
        <f t="shared" si="483"/>
        <v>457969.89</v>
      </c>
      <c r="K120" s="230">
        <f t="shared" si="483"/>
        <v>0</v>
      </c>
      <c r="L120" s="230">
        <f t="shared" si="483"/>
        <v>0</v>
      </c>
      <c r="M120" s="230">
        <f t="shared" si="483"/>
        <v>0</v>
      </c>
      <c r="N120" s="230">
        <f t="shared" si="483"/>
        <v>234915.99</v>
      </c>
      <c r="O120" s="230">
        <f t="shared" si="483"/>
        <v>0</v>
      </c>
      <c r="P120" s="231">
        <f t="shared" ref="P120:R120" si="484">IF(BI120=0,SUM(Y120+AB120+AE120+AH120+AK120+AN120+AQ120+AT120+AW120+AZ120+BC120+BF120),BI120)</f>
        <v>0</v>
      </c>
      <c r="Q120" s="231">
        <f t="shared" si="484"/>
        <v>234915.99</v>
      </c>
      <c r="R120" s="231">
        <f t="shared" si="484"/>
        <v>0</v>
      </c>
      <c r="S120" s="230">
        <f t="shared" ref="S120:U120" si="485">SUM(S121:S129)</f>
        <v>0</v>
      </c>
      <c r="T120" s="230">
        <f t="shared" si="485"/>
        <v>223053.9</v>
      </c>
      <c r="U120" s="230">
        <f t="shared" si="485"/>
        <v>0</v>
      </c>
      <c r="V120" s="187" t="e">
        <f t="shared" si="471"/>
        <v>#DIV/0!</v>
      </c>
      <c r="W120" s="187">
        <f t="shared" si="476"/>
        <v>0.51295073132427982</v>
      </c>
      <c r="X120" s="187" t="e">
        <f t="shared" si="477"/>
        <v>#DIV/0!</v>
      </c>
      <c r="Y120" s="230">
        <f t="shared" ref="Y120:BK120" si="486">SUM(Y121:Y129)</f>
        <v>0</v>
      </c>
      <c r="Z120" s="230">
        <f t="shared" si="486"/>
        <v>0</v>
      </c>
      <c r="AA120" s="230">
        <f t="shared" si="486"/>
        <v>0</v>
      </c>
      <c r="AB120" s="230">
        <f t="shared" si="486"/>
        <v>0</v>
      </c>
      <c r="AC120" s="230">
        <f t="shared" si="486"/>
        <v>61206.74</v>
      </c>
      <c r="AD120" s="230">
        <f t="shared" si="486"/>
        <v>0</v>
      </c>
      <c r="AE120" s="230">
        <f t="shared" si="486"/>
        <v>0</v>
      </c>
      <c r="AF120" s="230">
        <f t="shared" si="486"/>
        <v>0</v>
      </c>
      <c r="AG120" s="230">
        <f t="shared" si="486"/>
        <v>0</v>
      </c>
      <c r="AH120" s="230">
        <f t="shared" si="486"/>
        <v>0</v>
      </c>
      <c r="AI120" s="230">
        <f t="shared" si="486"/>
        <v>95054.76</v>
      </c>
      <c r="AJ120" s="230">
        <f t="shared" si="486"/>
        <v>0</v>
      </c>
      <c r="AK120" s="230">
        <f t="shared" si="486"/>
        <v>0</v>
      </c>
      <c r="AL120" s="230">
        <f t="shared" si="486"/>
        <v>21848.15</v>
      </c>
      <c r="AM120" s="230">
        <f t="shared" si="486"/>
        <v>0</v>
      </c>
      <c r="AN120" s="230">
        <f t="shared" si="486"/>
        <v>0</v>
      </c>
      <c r="AO120" s="230">
        <f t="shared" si="486"/>
        <v>56806.34</v>
      </c>
      <c r="AP120" s="230">
        <f t="shared" si="486"/>
        <v>0</v>
      </c>
      <c r="AQ120" s="230">
        <f t="shared" si="486"/>
        <v>0</v>
      </c>
      <c r="AR120" s="230">
        <f t="shared" si="486"/>
        <v>0</v>
      </c>
      <c r="AS120" s="230">
        <f t="shared" si="486"/>
        <v>0</v>
      </c>
      <c r="AT120" s="230">
        <f t="shared" si="486"/>
        <v>0</v>
      </c>
      <c r="AU120" s="230">
        <f t="shared" si="486"/>
        <v>0</v>
      </c>
      <c r="AV120" s="230">
        <f t="shared" si="486"/>
        <v>0</v>
      </c>
      <c r="AW120" s="230">
        <f t="shared" si="486"/>
        <v>0</v>
      </c>
      <c r="AX120" s="230">
        <f t="shared" si="486"/>
        <v>0</v>
      </c>
      <c r="AY120" s="230">
        <f t="shared" si="486"/>
        <v>0</v>
      </c>
      <c r="AZ120" s="230">
        <f t="shared" si="486"/>
        <v>0</v>
      </c>
      <c r="BA120" s="230">
        <f t="shared" si="486"/>
        <v>0</v>
      </c>
      <c r="BB120" s="230">
        <f t="shared" si="486"/>
        <v>0</v>
      </c>
      <c r="BC120" s="230">
        <f t="shared" si="486"/>
        <v>0</v>
      </c>
      <c r="BD120" s="230">
        <f t="shared" si="486"/>
        <v>0</v>
      </c>
      <c r="BE120" s="230">
        <f t="shared" si="486"/>
        <v>0</v>
      </c>
      <c r="BF120" s="230">
        <f t="shared" si="486"/>
        <v>0</v>
      </c>
      <c r="BG120" s="230">
        <f t="shared" si="486"/>
        <v>0</v>
      </c>
      <c r="BH120" s="230">
        <f t="shared" si="486"/>
        <v>0</v>
      </c>
      <c r="BI120" s="230">
        <f t="shared" si="486"/>
        <v>0</v>
      </c>
      <c r="BJ120" s="230">
        <f t="shared" si="486"/>
        <v>0</v>
      </c>
      <c r="BK120" s="230">
        <f t="shared" si="486"/>
        <v>0</v>
      </c>
      <c r="BL120" s="232"/>
      <c r="BM120" s="233"/>
      <c r="BN120" s="233"/>
      <c r="BO120" s="233"/>
      <c r="BP120" s="233"/>
    </row>
    <row r="121" spans="1:68" ht="15.75" customHeight="1">
      <c r="A121" s="110"/>
      <c r="B121" s="110"/>
      <c r="C121" s="89" t="s">
        <v>365</v>
      </c>
      <c r="D121" s="90" t="s">
        <v>143</v>
      </c>
      <c r="E121" s="193">
        <v>116482.68</v>
      </c>
      <c r="F121" s="165"/>
      <c r="G121" s="93">
        <f t="shared" si="482"/>
        <v>0</v>
      </c>
      <c r="H121" s="93">
        <f t="shared" si="472"/>
        <v>0</v>
      </c>
      <c r="I121" s="95"/>
      <c r="J121" s="95"/>
      <c r="K121" s="95"/>
      <c r="L121" s="95"/>
      <c r="M121" s="96">
        <f t="shared" ref="M121:O121" si="487">Y121+AB121+AE121+AH121+AK121+AN121+AQ121+AT121+AW121+AZ121+BC121+BF121</f>
        <v>0</v>
      </c>
      <c r="N121" s="96">
        <f t="shared" si="487"/>
        <v>0</v>
      </c>
      <c r="O121" s="96">
        <f t="shared" si="487"/>
        <v>0</v>
      </c>
      <c r="P121" s="96">
        <f t="shared" ref="P121:R121" si="488">IF(BI121=0,SUM(Y121+AB121+AE121+AH121+AK121+AN121+AQ121+AT121+AW121+AZ121+BC121+BF121),BI121)</f>
        <v>0</v>
      </c>
      <c r="Q121" s="96">
        <f t="shared" si="488"/>
        <v>0</v>
      </c>
      <c r="R121" s="96">
        <f t="shared" si="488"/>
        <v>0</v>
      </c>
      <c r="S121" s="96">
        <f t="shared" ref="S121:T121" si="489">I121-M121</f>
        <v>0</v>
      </c>
      <c r="T121" s="96">
        <f t="shared" si="489"/>
        <v>0</v>
      </c>
      <c r="U121" s="96">
        <f t="shared" ref="U121:U129" si="490">L121-O121</f>
        <v>0</v>
      </c>
      <c r="V121" s="93" t="e">
        <f t="shared" si="471"/>
        <v>#DIV/0!</v>
      </c>
      <c r="W121" s="93" t="e">
        <f t="shared" si="476"/>
        <v>#DIV/0!</v>
      </c>
      <c r="X121" s="93" t="e">
        <f t="shared" si="477"/>
        <v>#DIV/0!</v>
      </c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118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8"/>
      <c r="BM121" s="99"/>
      <c r="BN121" s="99"/>
      <c r="BO121" s="99"/>
      <c r="BP121" s="99"/>
    </row>
    <row r="122" spans="1:68" ht="15.75" customHeight="1">
      <c r="A122" s="110"/>
      <c r="B122" s="110"/>
      <c r="C122" s="89" t="s">
        <v>318</v>
      </c>
      <c r="D122" s="90" t="s">
        <v>366</v>
      </c>
      <c r="E122" s="165"/>
      <c r="F122" s="165"/>
      <c r="G122" s="93" t="e">
        <f t="shared" si="482"/>
        <v>#DIV/0!</v>
      </c>
      <c r="H122" s="93" t="e">
        <f t="shared" si="472"/>
        <v>#DIV/0!</v>
      </c>
      <c r="I122" s="95"/>
      <c r="J122" s="95"/>
      <c r="K122" s="95"/>
      <c r="L122" s="95"/>
      <c r="M122" s="96">
        <f t="shared" ref="M122:O122" si="491">Y122+AB122+AE122+AH122+AK122+AN122+AQ122+AT122+AW122+AZ122+BC122+BF122</f>
        <v>0</v>
      </c>
      <c r="N122" s="96">
        <f t="shared" si="491"/>
        <v>0</v>
      </c>
      <c r="O122" s="96">
        <f t="shared" si="491"/>
        <v>0</v>
      </c>
      <c r="P122" s="96">
        <f t="shared" ref="P122:R122" si="492">IF(BI122=0,SUM(Y122+AB122+AE122+AH122+AK122+AN122+AQ122+AT122+AW122+AZ122+BC122+BF122),BI122)</f>
        <v>0</v>
      </c>
      <c r="Q122" s="96">
        <f t="shared" si="492"/>
        <v>0</v>
      </c>
      <c r="R122" s="96">
        <f t="shared" si="492"/>
        <v>0</v>
      </c>
      <c r="S122" s="96">
        <f t="shared" ref="S122:T122" si="493">I122-M122</f>
        <v>0</v>
      </c>
      <c r="T122" s="96">
        <f t="shared" si="493"/>
        <v>0</v>
      </c>
      <c r="U122" s="96">
        <f t="shared" si="490"/>
        <v>0</v>
      </c>
      <c r="V122" s="93" t="e">
        <f t="shared" si="471"/>
        <v>#DIV/0!</v>
      </c>
      <c r="W122" s="93" t="e">
        <f t="shared" si="476"/>
        <v>#DIV/0!</v>
      </c>
      <c r="X122" s="93" t="e">
        <f t="shared" si="477"/>
        <v>#DIV/0!</v>
      </c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118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8"/>
      <c r="BM122" s="99"/>
      <c r="BN122" s="99"/>
      <c r="BO122" s="99"/>
      <c r="BP122" s="99"/>
    </row>
    <row r="123" spans="1:68" ht="15.75" customHeight="1">
      <c r="A123" s="110"/>
      <c r="B123" s="110"/>
      <c r="C123" s="89" t="s">
        <v>367</v>
      </c>
      <c r="D123" s="90" t="s">
        <v>368</v>
      </c>
      <c r="E123" s="165"/>
      <c r="F123" s="165"/>
      <c r="G123" s="93" t="e">
        <f t="shared" si="482"/>
        <v>#DIV/0!</v>
      </c>
      <c r="H123" s="93" t="e">
        <f t="shared" si="472"/>
        <v>#DIV/0!</v>
      </c>
      <c r="I123" s="95"/>
      <c r="J123" s="95"/>
      <c r="K123" s="95"/>
      <c r="L123" s="95"/>
      <c r="M123" s="96">
        <f t="shared" ref="M123:O123" si="494">Y123+AB123+AE123+AH123+AK123+AN123+AQ123+AT123+AW123+AZ123+BC123+BF123</f>
        <v>0</v>
      </c>
      <c r="N123" s="96">
        <f t="shared" si="494"/>
        <v>0</v>
      </c>
      <c r="O123" s="96">
        <f t="shared" si="494"/>
        <v>0</v>
      </c>
      <c r="P123" s="96">
        <f t="shared" ref="P123:R123" si="495">IF(BI123=0,SUM(Y123+AB123+AE123+AH123+AK123+AN123+AQ123+AT123+AW123+AZ123+BC123+BF123),BI123)</f>
        <v>0</v>
      </c>
      <c r="Q123" s="96">
        <f t="shared" si="495"/>
        <v>0</v>
      </c>
      <c r="R123" s="96">
        <f t="shared" si="495"/>
        <v>0</v>
      </c>
      <c r="S123" s="96">
        <f t="shared" ref="S123:T123" si="496">I123-M123</f>
        <v>0</v>
      </c>
      <c r="T123" s="96">
        <f t="shared" si="496"/>
        <v>0</v>
      </c>
      <c r="U123" s="96">
        <f t="shared" si="490"/>
        <v>0</v>
      </c>
      <c r="V123" s="93" t="e">
        <f t="shared" si="471"/>
        <v>#DIV/0!</v>
      </c>
      <c r="W123" s="93" t="e">
        <f t="shared" si="476"/>
        <v>#DIV/0!</v>
      </c>
      <c r="X123" s="93" t="e">
        <f t="shared" si="477"/>
        <v>#DIV/0!</v>
      </c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118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8"/>
      <c r="BM123" s="99"/>
      <c r="BN123" s="99"/>
      <c r="BO123" s="99"/>
      <c r="BP123" s="99"/>
    </row>
    <row r="124" spans="1:68" ht="18" customHeight="1">
      <c r="A124" s="110"/>
      <c r="B124" s="110"/>
      <c r="C124" s="89" t="s">
        <v>161</v>
      </c>
      <c r="D124" s="90" t="s">
        <v>369</v>
      </c>
      <c r="E124" s="165"/>
      <c r="F124" s="165"/>
      <c r="G124" s="93" t="e">
        <f t="shared" si="482"/>
        <v>#DIV/0!</v>
      </c>
      <c r="H124" s="93" t="e">
        <f t="shared" si="472"/>
        <v>#DIV/0!</v>
      </c>
      <c r="I124" s="95"/>
      <c r="J124" s="95"/>
      <c r="K124" s="95"/>
      <c r="L124" s="95"/>
      <c r="M124" s="96">
        <f t="shared" ref="M124:O124" si="497">Y124+AB124+AE124+AH124+AK124+AN124+AQ124+AT124+AW124+AZ124+BC124+BF124</f>
        <v>0</v>
      </c>
      <c r="N124" s="96">
        <f t="shared" si="497"/>
        <v>0</v>
      </c>
      <c r="O124" s="96">
        <f t="shared" si="497"/>
        <v>0</v>
      </c>
      <c r="P124" s="96">
        <f t="shared" ref="P124:R124" si="498">IF(BI124=0,SUM(Y124+AB124+AE124+AH124+AK124+AN124+AQ124+AT124+AW124+AZ124+BC124+BF124),BI124)</f>
        <v>0</v>
      </c>
      <c r="Q124" s="96">
        <f t="shared" si="498"/>
        <v>0</v>
      </c>
      <c r="R124" s="96">
        <f t="shared" si="498"/>
        <v>0</v>
      </c>
      <c r="S124" s="96">
        <f t="shared" ref="S124:T124" si="499">I124-M124</f>
        <v>0</v>
      </c>
      <c r="T124" s="96">
        <f t="shared" si="499"/>
        <v>0</v>
      </c>
      <c r="U124" s="96">
        <f t="shared" si="490"/>
        <v>0</v>
      </c>
      <c r="V124" s="93" t="e">
        <f t="shared" si="471"/>
        <v>#DIV/0!</v>
      </c>
      <c r="W124" s="93" t="e">
        <f t="shared" si="476"/>
        <v>#DIV/0!</v>
      </c>
      <c r="X124" s="93" t="e">
        <f t="shared" si="477"/>
        <v>#DIV/0!</v>
      </c>
      <c r="Y124" s="95"/>
      <c r="Z124" s="102">
        <v>0</v>
      </c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118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8"/>
      <c r="BM124" s="99"/>
      <c r="BN124" s="99"/>
      <c r="BO124" s="99"/>
      <c r="BP124" s="99"/>
    </row>
    <row r="125" spans="1:68" ht="15.75" customHeight="1">
      <c r="A125" s="110"/>
      <c r="B125" s="142" t="s">
        <v>370</v>
      </c>
      <c r="C125" s="89" t="s">
        <v>161</v>
      </c>
      <c r="D125" s="90" t="s">
        <v>668</v>
      </c>
      <c r="E125" s="165"/>
      <c r="F125" s="165"/>
      <c r="G125" s="93" t="e">
        <f t="shared" si="482"/>
        <v>#DIV/0!</v>
      </c>
      <c r="H125" s="93" t="e">
        <f t="shared" si="472"/>
        <v>#DIV/0!</v>
      </c>
      <c r="I125" s="95"/>
      <c r="J125" s="234">
        <f>2187.61+388.49+200+59.9+14.5+358.9+1990</f>
        <v>5199.4000000000005</v>
      </c>
      <c r="K125" s="116"/>
      <c r="L125" s="95"/>
      <c r="M125" s="96">
        <f t="shared" ref="M125:O125" si="500">Y125+AB125+AE125+AH125+AK125+AN125+AQ125+AT125+AW125+AZ125+BC125+BF125</f>
        <v>0</v>
      </c>
      <c r="N125" s="96">
        <f t="shared" si="500"/>
        <v>0</v>
      </c>
      <c r="O125" s="96">
        <f t="shared" si="500"/>
        <v>0</v>
      </c>
      <c r="P125" s="96">
        <f t="shared" ref="P125:R125" si="501">IF(BI125=0,SUM(Y125+AB125+AE125+AH125+AK125+AN125+AQ125+AT125+AW125+AZ125+BC125+BF125),BI125)</f>
        <v>0</v>
      </c>
      <c r="Q125" s="96">
        <f t="shared" si="501"/>
        <v>0</v>
      </c>
      <c r="R125" s="96">
        <f t="shared" si="501"/>
        <v>0</v>
      </c>
      <c r="S125" s="96">
        <f t="shared" ref="S125:T125" si="502">I125-M125</f>
        <v>0</v>
      </c>
      <c r="T125" s="96">
        <f t="shared" si="502"/>
        <v>5199.4000000000005</v>
      </c>
      <c r="U125" s="96">
        <f t="shared" si="490"/>
        <v>0</v>
      </c>
      <c r="V125" s="93" t="e">
        <f t="shared" si="471"/>
        <v>#DIV/0!</v>
      </c>
      <c r="W125" s="93">
        <f t="shared" si="476"/>
        <v>0</v>
      </c>
      <c r="X125" s="93" t="e">
        <f t="shared" si="477"/>
        <v>#DIV/0!</v>
      </c>
      <c r="Y125" s="95"/>
      <c r="Z125" s="95"/>
      <c r="AA125" s="95"/>
      <c r="AB125" s="95"/>
      <c r="AC125" s="102">
        <v>0</v>
      </c>
      <c r="AD125" s="95"/>
      <c r="AE125" s="95"/>
      <c r="AF125" s="102">
        <v>0</v>
      </c>
      <c r="AG125" s="95"/>
      <c r="AH125" s="95"/>
      <c r="AI125" s="95"/>
      <c r="AJ125" s="95"/>
      <c r="AK125" s="95"/>
      <c r="AL125" s="102">
        <v>0</v>
      </c>
      <c r="AM125" s="95"/>
      <c r="AN125" s="95"/>
      <c r="AO125" s="95"/>
      <c r="AP125" s="95"/>
      <c r="AQ125" s="95"/>
      <c r="AR125" s="102">
        <v>0</v>
      </c>
      <c r="AS125" s="95"/>
      <c r="AT125" s="118"/>
      <c r="AU125" s="102">
        <v>0</v>
      </c>
      <c r="AV125" s="95"/>
      <c r="AW125" s="95"/>
      <c r="AX125" s="102">
        <v>0</v>
      </c>
      <c r="AY125" s="95"/>
      <c r="AZ125" s="95"/>
      <c r="BA125" s="102">
        <v>0</v>
      </c>
      <c r="BB125" s="95"/>
      <c r="BC125" s="95"/>
      <c r="BD125" s="95"/>
      <c r="BE125" s="95"/>
      <c r="BF125" s="95"/>
      <c r="BG125" s="102"/>
      <c r="BH125" s="95"/>
      <c r="BI125" s="95"/>
      <c r="BJ125" s="95"/>
      <c r="BK125" s="95"/>
      <c r="BL125" s="98"/>
      <c r="BM125" s="99"/>
      <c r="BN125" s="99"/>
      <c r="BO125" s="99"/>
      <c r="BP125" s="99"/>
    </row>
    <row r="126" spans="1:68" ht="15.75" customHeight="1">
      <c r="A126" s="110"/>
      <c r="B126" s="110"/>
      <c r="C126" s="89" t="s">
        <v>372</v>
      </c>
      <c r="D126" s="90" t="s">
        <v>373</v>
      </c>
      <c r="E126" s="193">
        <v>35694.800000000003</v>
      </c>
      <c r="F126" s="165"/>
      <c r="G126" s="93">
        <f t="shared" si="482"/>
        <v>0</v>
      </c>
      <c r="H126" s="93">
        <f t="shared" si="472"/>
        <v>0</v>
      </c>
      <c r="I126" s="95"/>
      <c r="J126" s="95"/>
      <c r="K126" s="95"/>
      <c r="L126" s="95"/>
      <c r="M126" s="96">
        <f t="shared" ref="M126:O126" si="503">Y126+AB126+AE126+AH126+AK126+AN126+AQ126+AT126+AW126+AZ126+BC126+BF126</f>
        <v>0</v>
      </c>
      <c r="N126" s="96">
        <f t="shared" si="503"/>
        <v>0</v>
      </c>
      <c r="O126" s="96">
        <f t="shared" si="503"/>
        <v>0</v>
      </c>
      <c r="P126" s="96">
        <f t="shared" ref="P126:R126" si="504">IF(BI126=0,SUM(Y126+AB126+AE126+AH126+AK126+AN126+AQ126+AT126+AW126+AZ126+BC126+BF126),BI126)</f>
        <v>0</v>
      </c>
      <c r="Q126" s="96">
        <f t="shared" si="504"/>
        <v>0</v>
      </c>
      <c r="R126" s="96">
        <f t="shared" si="504"/>
        <v>0</v>
      </c>
      <c r="S126" s="96">
        <f t="shared" ref="S126:T126" si="505">I126-M126</f>
        <v>0</v>
      </c>
      <c r="T126" s="96">
        <f t="shared" si="505"/>
        <v>0</v>
      </c>
      <c r="U126" s="96">
        <f t="shared" si="490"/>
        <v>0</v>
      </c>
      <c r="V126" s="93" t="e">
        <f t="shared" si="471"/>
        <v>#DIV/0!</v>
      </c>
      <c r="W126" s="93" t="e">
        <f t="shared" si="476"/>
        <v>#DIV/0!</v>
      </c>
      <c r="X126" s="93" t="e">
        <f t="shared" si="477"/>
        <v>#DIV/0!</v>
      </c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118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8"/>
      <c r="BM126" s="99"/>
      <c r="BN126" s="99"/>
      <c r="BO126" s="99"/>
      <c r="BP126" s="99"/>
    </row>
    <row r="127" spans="1:68" ht="15.75" customHeight="1">
      <c r="A127" s="110"/>
      <c r="B127" s="135"/>
      <c r="C127" s="89" t="s">
        <v>374</v>
      </c>
      <c r="D127" s="140" t="s">
        <v>375</v>
      </c>
      <c r="E127" s="165"/>
      <c r="F127" s="165"/>
      <c r="G127" s="93" t="e">
        <f t="shared" si="482"/>
        <v>#DIV/0!</v>
      </c>
      <c r="H127" s="93" t="e">
        <f t="shared" si="472"/>
        <v>#DIV/0!</v>
      </c>
      <c r="I127" s="95"/>
      <c r="J127" s="95"/>
      <c r="K127" s="95"/>
      <c r="L127" s="95"/>
      <c r="M127" s="96">
        <f t="shared" ref="M127:O127" si="506">Y127+AB127+AE127+AH127+AK127+AN127+AQ127+AT127+AW127+AZ127+BC127+BF127</f>
        <v>0</v>
      </c>
      <c r="N127" s="96">
        <f t="shared" si="506"/>
        <v>0</v>
      </c>
      <c r="O127" s="96">
        <f t="shared" si="506"/>
        <v>0</v>
      </c>
      <c r="P127" s="96">
        <f t="shared" ref="P127:R127" si="507">IF(BI127=0,SUM(Y127+AB127+AE127+AH127+AK127+AN127+AQ127+AT127+AW127+AZ127+BC127+BF127),BI127)</f>
        <v>0</v>
      </c>
      <c r="Q127" s="96">
        <f t="shared" si="507"/>
        <v>0</v>
      </c>
      <c r="R127" s="96">
        <f t="shared" si="507"/>
        <v>0</v>
      </c>
      <c r="S127" s="96">
        <f t="shared" ref="S127:T127" si="508">I127-M127</f>
        <v>0</v>
      </c>
      <c r="T127" s="96">
        <f t="shared" si="508"/>
        <v>0</v>
      </c>
      <c r="U127" s="96">
        <f t="shared" si="490"/>
        <v>0</v>
      </c>
      <c r="V127" s="93" t="e">
        <f t="shared" si="471"/>
        <v>#DIV/0!</v>
      </c>
      <c r="W127" s="93" t="e">
        <f t="shared" si="476"/>
        <v>#DIV/0!</v>
      </c>
      <c r="X127" s="93" t="e">
        <f t="shared" si="477"/>
        <v>#DIV/0!</v>
      </c>
      <c r="Y127" s="95"/>
      <c r="Z127" s="95"/>
      <c r="AA127" s="95"/>
      <c r="AB127" s="95"/>
      <c r="AC127" s="95"/>
      <c r="AD127" s="95"/>
      <c r="AE127" s="95"/>
      <c r="AF127" s="102">
        <v>0</v>
      </c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118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8"/>
      <c r="BM127" s="99"/>
      <c r="BN127" s="99"/>
      <c r="BO127" s="99"/>
      <c r="BP127" s="99"/>
    </row>
    <row r="128" spans="1:68" ht="15.75" customHeight="1">
      <c r="A128" s="110"/>
      <c r="B128" s="135" t="s">
        <v>376</v>
      </c>
      <c r="C128" s="89" t="s">
        <v>114</v>
      </c>
      <c r="D128" s="140" t="s">
        <v>669</v>
      </c>
      <c r="E128" s="165"/>
      <c r="F128" s="165"/>
      <c r="G128" s="93"/>
      <c r="H128" s="93"/>
      <c r="I128" s="95"/>
      <c r="J128" s="95">
        <v>452770.49</v>
      </c>
      <c r="K128" s="95"/>
      <c r="L128" s="144"/>
      <c r="M128" s="96">
        <f t="shared" ref="M128:O128" si="509">Y128+AB128+AE128+AH128+AK128+AN128+AQ128+AT128+AW128+AZ128+BC128+BF128</f>
        <v>0</v>
      </c>
      <c r="N128" s="96">
        <f t="shared" si="509"/>
        <v>234915.99</v>
      </c>
      <c r="O128" s="96">
        <f t="shared" si="509"/>
        <v>0</v>
      </c>
      <c r="P128" s="96">
        <f t="shared" ref="P128:R128" si="510">IF(BI128=0,SUM(Y128+AB128+AE128+AH128+AK128+AN128+AQ128+AT128+AW128+AZ128+BC128+BF128),BI128)</f>
        <v>0</v>
      </c>
      <c r="Q128" s="96">
        <f t="shared" si="510"/>
        <v>234915.99</v>
      </c>
      <c r="R128" s="96">
        <f t="shared" si="510"/>
        <v>0</v>
      </c>
      <c r="S128" s="96">
        <f t="shared" ref="S128:T128" si="511">I128-M128</f>
        <v>0</v>
      </c>
      <c r="T128" s="96">
        <f t="shared" si="511"/>
        <v>217854.5</v>
      </c>
      <c r="U128" s="96">
        <f t="shared" si="490"/>
        <v>0</v>
      </c>
      <c r="V128" s="93"/>
      <c r="W128" s="93"/>
      <c r="X128" s="93"/>
      <c r="Y128" s="95"/>
      <c r="Z128" s="95"/>
      <c r="AA128" s="95"/>
      <c r="AB128" s="95"/>
      <c r="AC128" s="95">
        <f>61206.74</f>
        <v>61206.74</v>
      </c>
      <c r="AD128" s="95"/>
      <c r="AE128" s="95"/>
      <c r="AF128" s="95"/>
      <c r="AG128" s="95"/>
      <c r="AH128" s="95"/>
      <c r="AI128" s="102">
        <f>95054.76</f>
        <v>95054.76</v>
      </c>
      <c r="AJ128" s="95"/>
      <c r="AK128" s="95"/>
      <c r="AL128" s="102">
        <v>21848.15</v>
      </c>
      <c r="AM128" s="95"/>
      <c r="AN128" s="95"/>
      <c r="AO128" s="102">
        <v>56806.34</v>
      </c>
      <c r="AP128" s="95"/>
      <c r="AQ128" s="95"/>
      <c r="AR128" s="95"/>
      <c r="AS128" s="95"/>
      <c r="AT128" s="118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8"/>
      <c r="BM128" s="99"/>
      <c r="BN128" s="99"/>
      <c r="BO128" s="99"/>
      <c r="BP128" s="99"/>
    </row>
    <row r="129" spans="1:68" ht="15.75" customHeight="1">
      <c r="A129" s="110"/>
      <c r="B129" s="110"/>
      <c r="C129" s="89"/>
      <c r="D129" s="235" t="s">
        <v>378</v>
      </c>
      <c r="E129" s="165"/>
      <c r="F129" s="165">
        <v>0</v>
      </c>
      <c r="G129" s="93" t="e">
        <f t="shared" ref="G129:G136" si="512">I129/E129</f>
        <v>#DIV/0!</v>
      </c>
      <c r="H129" s="93" t="e">
        <f t="shared" ref="H129:H136" si="513">M129/E129</f>
        <v>#DIV/0!</v>
      </c>
      <c r="I129" s="95"/>
      <c r="J129" s="95"/>
      <c r="K129" s="95"/>
      <c r="L129" s="236"/>
      <c r="M129" s="96">
        <f t="shared" ref="M129:O129" si="514">Y129+AB129+AE129+AH129+AK129+AN129+AQ129+AT129+AW129+AZ129+BC129+BF129</f>
        <v>0</v>
      </c>
      <c r="N129" s="96">
        <f t="shared" si="514"/>
        <v>0</v>
      </c>
      <c r="O129" s="96">
        <f t="shared" si="514"/>
        <v>0</v>
      </c>
      <c r="P129" s="96">
        <f t="shared" ref="P129:R129" si="515">IF(BI129=0,SUM(Y129+AB129+AE129+AH129+AK129+AN129+AQ129+AT129+AW129+AZ129+BC129+BF129),BI129)</f>
        <v>0</v>
      </c>
      <c r="Q129" s="96">
        <f t="shared" si="515"/>
        <v>0</v>
      </c>
      <c r="R129" s="96">
        <f t="shared" si="515"/>
        <v>0</v>
      </c>
      <c r="S129" s="96">
        <f t="shared" ref="S129:T129" si="516">I129-M129</f>
        <v>0</v>
      </c>
      <c r="T129" s="96">
        <f t="shared" si="516"/>
        <v>0</v>
      </c>
      <c r="U129" s="96">
        <f t="shared" si="490"/>
        <v>0</v>
      </c>
      <c r="V129" s="93" t="e">
        <f t="shared" ref="V129:W129" si="517">M129/I129</f>
        <v>#DIV/0!</v>
      </c>
      <c r="W129" s="93" t="e">
        <f t="shared" si="517"/>
        <v>#DIV/0!</v>
      </c>
      <c r="X129" s="93" t="e">
        <f>O129/L129</f>
        <v>#DIV/0!</v>
      </c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118"/>
      <c r="AU129" s="95"/>
      <c r="AV129" s="95"/>
      <c r="AW129" s="95"/>
      <c r="AX129" s="95"/>
      <c r="AY129" s="95"/>
      <c r="AZ129" s="95"/>
      <c r="BA129" s="95"/>
      <c r="BB129" s="102">
        <v>0</v>
      </c>
      <c r="BC129" s="95"/>
      <c r="BD129" s="95"/>
      <c r="BE129" s="102">
        <v>0</v>
      </c>
      <c r="BF129" s="95"/>
      <c r="BG129" s="95"/>
      <c r="BH129" s="95"/>
      <c r="BI129" s="95"/>
      <c r="BJ129" s="95"/>
      <c r="BK129" s="95"/>
      <c r="BL129" s="98"/>
      <c r="BM129" s="99"/>
      <c r="BN129" s="99"/>
      <c r="BO129" s="99"/>
      <c r="BP129" s="99"/>
    </row>
    <row r="130" spans="1:68" ht="15.75" customHeight="1">
      <c r="A130" s="227"/>
      <c r="B130" s="227"/>
      <c r="C130" s="228"/>
      <c r="D130" s="229" t="s">
        <v>379</v>
      </c>
      <c r="E130" s="230">
        <f t="shared" ref="E130:F130" si="518">SUM(E131:E135)</f>
        <v>0</v>
      </c>
      <c r="F130" s="230">
        <f t="shared" si="518"/>
        <v>216000</v>
      </c>
      <c r="G130" s="186" t="e">
        <f t="shared" si="512"/>
        <v>#DIV/0!</v>
      </c>
      <c r="H130" s="186" t="e">
        <f t="shared" si="513"/>
        <v>#DIV/0!</v>
      </c>
      <c r="I130" s="230">
        <f t="shared" ref="I130:O130" si="519">SUM(I131:I135)</f>
        <v>204403</v>
      </c>
      <c r="J130" s="230">
        <f t="shared" si="519"/>
        <v>0</v>
      </c>
      <c r="K130" s="230">
        <f t="shared" si="519"/>
        <v>0</v>
      </c>
      <c r="L130" s="230">
        <f t="shared" si="519"/>
        <v>0</v>
      </c>
      <c r="M130" s="230">
        <f t="shared" si="519"/>
        <v>0</v>
      </c>
      <c r="N130" s="237">
        <f t="shared" si="519"/>
        <v>0</v>
      </c>
      <c r="O130" s="237">
        <f t="shared" si="519"/>
        <v>0</v>
      </c>
      <c r="P130" s="237">
        <f t="shared" ref="P130:R130" si="520">IF(BI130=0,SUM(Y130+AB130+AE130+AH130+AK130+AN130+AQ130+AT130+AW130+AZ130+BC130+BF130),BI130)</f>
        <v>0</v>
      </c>
      <c r="Q130" s="237">
        <f t="shared" si="520"/>
        <v>0</v>
      </c>
      <c r="R130" s="237">
        <f t="shared" si="520"/>
        <v>0</v>
      </c>
      <c r="S130" s="237">
        <f t="shared" ref="S130:BK130" si="521">SUM(S131:S135)</f>
        <v>204403</v>
      </c>
      <c r="T130" s="237">
        <f t="shared" si="521"/>
        <v>0</v>
      </c>
      <c r="U130" s="237">
        <f t="shared" si="521"/>
        <v>0</v>
      </c>
      <c r="V130" s="237" t="e">
        <f t="shared" si="521"/>
        <v>#DIV/0!</v>
      </c>
      <c r="W130" s="237" t="e">
        <f t="shared" si="521"/>
        <v>#DIV/0!</v>
      </c>
      <c r="X130" s="237" t="e">
        <f t="shared" si="521"/>
        <v>#DIV/0!</v>
      </c>
      <c r="Y130" s="230">
        <f t="shared" si="521"/>
        <v>0</v>
      </c>
      <c r="Z130" s="230">
        <f t="shared" si="521"/>
        <v>0</v>
      </c>
      <c r="AA130" s="230">
        <f t="shared" si="521"/>
        <v>0</v>
      </c>
      <c r="AB130" s="230">
        <f t="shared" si="521"/>
        <v>0</v>
      </c>
      <c r="AC130" s="230">
        <f t="shared" si="521"/>
        <v>0</v>
      </c>
      <c r="AD130" s="230">
        <f t="shared" si="521"/>
        <v>0</v>
      </c>
      <c r="AE130" s="230">
        <f t="shared" si="521"/>
        <v>0</v>
      </c>
      <c r="AF130" s="230">
        <f t="shared" si="521"/>
        <v>0</v>
      </c>
      <c r="AG130" s="230">
        <f t="shared" si="521"/>
        <v>0</v>
      </c>
      <c r="AH130" s="230">
        <f t="shared" si="521"/>
        <v>0</v>
      </c>
      <c r="AI130" s="230">
        <f t="shared" si="521"/>
        <v>0</v>
      </c>
      <c r="AJ130" s="230">
        <f t="shared" si="521"/>
        <v>0</v>
      </c>
      <c r="AK130" s="230">
        <f t="shared" si="521"/>
        <v>0</v>
      </c>
      <c r="AL130" s="230">
        <f t="shared" si="521"/>
        <v>0</v>
      </c>
      <c r="AM130" s="230">
        <f t="shared" si="521"/>
        <v>0</v>
      </c>
      <c r="AN130" s="230">
        <f t="shared" si="521"/>
        <v>0</v>
      </c>
      <c r="AO130" s="230">
        <f t="shared" si="521"/>
        <v>0</v>
      </c>
      <c r="AP130" s="230">
        <f t="shared" si="521"/>
        <v>0</v>
      </c>
      <c r="AQ130" s="230">
        <f t="shared" si="521"/>
        <v>0</v>
      </c>
      <c r="AR130" s="230">
        <f t="shared" si="521"/>
        <v>0</v>
      </c>
      <c r="AS130" s="230">
        <f t="shared" si="521"/>
        <v>0</v>
      </c>
      <c r="AT130" s="230">
        <f t="shared" si="521"/>
        <v>0</v>
      </c>
      <c r="AU130" s="230">
        <f t="shared" si="521"/>
        <v>0</v>
      </c>
      <c r="AV130" s="230">
        <f t="shared" si="521"/>
        <v>0</v>
      </c>
      <c r="AW130" s="230">
        <f t="shared" si="521"/>
        <v>0</v>
      </c>
      <c r="AX130" s="230">
        <f t="shared" si="521"/>
        <v>0</v>
      </c>
      <c r="AY130" s="230">
        <f t="shared" si="521"/>
        <v>0</v>
      </c>
      <c r="AZ130" s="230">
        <f t="shared" si="521"/>
        <v>0</v>
      </c>
      <c r="BA130" s="230">
        <f t="shared" si="521"/>
        <v>0</v>
      </c>
      <c r="BB130" s="230">
        <f t="shared" si="521"/>
        <v>0</v>
      </c>
      <c r="BC130" s="230">
        <f t="shared" si="521"/>
        <v>0</v>
      </c>
      <c r="BD130" s="230">
        <f t="shared" si="521"/>
        <v>0</v>
      </c>
      <c r="BE130" s="230">
        <f t="shared" si="521"/>
        <v>0</v>
      </c>
      <c r="BF130" s="230">
        <f t="shared" si="521"/>
        <v>0</v>
      </c>
      <c r="BG130" s="230">
        <f t="shared" si="521"/>
        <v>0</v>
      </c>
      <c r="BH130" s="230">
        <f t="shared" si="521"/>
        <v>0</v>
      </c>
      <c r="BI130" s="230">
        <f t="shared" si="521"/>
        <v>0</v>
      </c>
      <c r="BJ130" s="230">
        <f t="shared" si="521"/>
        <v>0</v>
      </c>
      <c r="BK130" s="230">
        <f t="shared" si="521"/>
        <v>0</v>
      </c>
      <c r="BL130" s="232"/>
      <c r="BM130" s="233"/>
      <c r="BN130" s="233"/>
      <c r="BO130" s="233"/>
      <c r="BP130" s="233"/>
    </row>
    <row r="131" spans="1:68" ht="15.75" customHeight="1">
      <c r="A131" s="359" t="s">
        <v>670</v>
      </c>
      <c r="B131" s="110"/>
      <c r="C131" s="89" t="s">
        <v>380</v>
      </c>
      <c r="D131" s="90" t="s">
        <v>381</v>
      </c>
      <c r="E131" s="165"/>
      <c r="F131" s="165">
        <v>216000</v>
      </c>
      <c r="G131" s="93" t="e">
        <f t="shared" si="512"/>
        <v>#DIV/0!</v>
      </c>
      <c r="H131" s="93" t="e">
        <f t="shared" si="513"/>
        <v>#DIV/0!</v>
      </c>
      <c r="I131" s="102">
        <f>12000+192403</f>
        <v>204403</v>
      </c>
      <c r="J131" s="95"/>
      <c r="K131" s="95"/>
      <c r="L131" s="95"/>
      <c r="M131" s="96">
        <f t="shared" ref="M131:O131" si="522">Y131+AB131+AE131+AH131+AK131+AN131+AQ131+AT131+AW131+AZ131+BC131+BF131</f>
        <v>0</v>
      </c>
      <c r="N131" s="96">
        <f t="shared" si="522"/>
        <v>0</v>
      </c>
      <c r="O131" s="96">
        <f t="shared" si="522"/>
        <v>0</v>
      </c>
      <c r="P131" s="96">
        <f t="shared" ref="P131:R131" si="523">IF(BI131=0,SUM(Y131+AB131+AE131+AH131+AK131+AN131+AQ131+AT131+AW131+AZ131+BC131+BF131),BI131)</f>
        <v>0</v>
      </c>
      <c r="Q131" s="96">
        <f t="shared" si="523"/>
        <v>0</v>
      </c>
      <c r="R131" s="96">
        <f t="shared" si="523"/>
        <v>0</v>
      </c>
      <c r="S131" s="96">
        <f t="shared" ref="S131:T131" si="524">I131-M131</f>
        <v>204403</v>
      </c>
      <c r="T131" s="96">
        <f t="shared" si="524"/>
        <v>0</v>
      </c>
      <c r="U131" s="96">
        <f t="shared" ref="U131:U135" si="525">L131-O131</f>
        <v>0</v>
      </c>
      <c r="V131" s="97">
        <f t="shared" ref="V131:W131" si="526">M131/I131</f>
        <v>0</v>
      </c>
      <c r="W131" s="97" t="e">
        <f t="shared" si="526"/>
        <v>#DIV/0!</v>
      </c>
      <c r="X131" s="97" t="e">
        <f t="shared" ref="X131:X135" si="527">O131/L131</f>
        <v>#DIV/0!</v>
      </c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102">
        <v>0</v>
      </c>
      <c r="AK131" s="95"/>
      <c r="AL131" s="95"/>
      <c r="AM131" s="102">
        <v>0</v>
      </c>
      <c r="AN131" s="95"/>
      <c r="AO131" s="95"/>
      <c r="AP131" s="102">
        <v>0</v>
      </c>
      <c r="AQ131" s="95"/>
      <c r="AR131" s="95"/>
      <c r="AS131" s="95"/>
      <c r="AT131" s="118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8"/>
      <c r="BM131" s="99"/>
      <c r="BN131" s="99"/>
      <c r="BO131" s="99"/>
      <c r="BP131" s="99"/>
    </row>
    <row r="132" spans="1:68" ht="15.75" customHeight="1">
      <c r="A132" s="88"/>
      <c r="B132" s="88"/>
      <c r="C132" s="89" t="s">
        <v>380</v>
      </c>
      <c r="D132" s="90" t="s">
        <v>382</v>
      </c>
      <c r="E132" s="165"/>
      <c r="F132" s="165"/>
      <c r="G132" s="93" t="e">
        <f t="shared" si="512"/>
        <v>#DIV/0!</v>
      </c>
      <c r="H132" s="93" t="e">
        <f t="shared" si="513"/>
        <v>#DIV/0!</v>
      </c>
      <c r="I132" s="95"/>
      <c r="J132" s="95"/>
      <c r="K132" s="95"/>
      <c r="L132" s="82"/>
      <c r="M132" s="96">
        <f t="shared" ref="M132:O132" si="528">Y132+AB132+AE132+AH132+AK132+AN132+AQ132+AT132+AW132+AZ132+BC132+BF132</f>
        <v>0</v>
      </c>
      <c r="N132" s="96">
        <f t="shared" si="528"/>
        <v>0</v>
      </c>
      <c r="O132" s="96">
        <f t="shared" si="528"/>
        <v>0</v>
      </c>
      <c r="P132" s="96">
        <f t="shared" ref="P132:R132" si="529">IF(BI132=0,SUM(Y132+AB132+AE132+AH132+AK132+AN132+AQ132+AT132+AW132+AZ132+BC132+BF132),BI132)</f>
        <v>0</v>
      </c>
      <c r="Q132" s="96">
        <f t="shared" si="529"/>
        <v>0</v>
      </c>
      <c r="R132" s="96">
        <f t="shared" si="529"/>
        <v>0</v>
      </c>
      <c r="S132" s="96">
        <f t="shared" ref="S132:T132" si="530">I132-M132</f>
        <v>0</v>
      </c>
      <c r="T132" s="96">
        <f t="shared" si="530"/>
        <v>0</v>
      </c>
      <c r="U132" s="96">
        <f t="shared" si="525"/>
        <v>0</v>
      </c>
      <c r="V132" s="97" t="e">
        <f t="shared" ref="V132:W132" si="531">M132/I132</f>
        <v>#DIV/0!</v>
      </c>
      <c r="W132" s="97" t="e">
        <f t="shared" si="531"/>
        <v>#DIV/0!</v>
      </c>
      <c r="X132" s="97" t="e">
        <f t="shared" si="527"/>
        <v>#DIV/0!</v>
      </c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4"/>
      <c r="AJ132" s="95"/>
      <c r="AK132" s="95"/>
      <c r="AL132" s="94"/>
      <c r="AM132" s="95"/>
      <c r="AN132" s="95"/>
      <c r="AO132" s="94"/>
      <c r="AP132" s="94"/>
      <c r="AQ132" s="95"/>
      <c r="AR132" s="95"/>
      <c r="AS132" s="94"/>
      <c r="AT132" s="95"/>
      <c r="AU132" s="94"/>
      <c r="AV132" s="94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8"/>
      <c r="BM132" s="99"/>
      <c r="BN132" s="99"/>
      <c r="BO132" s="99"/>
      <c r="BP132" s="99"/>
    </row>
    <row r="133" spans="1:68" ht="15.75" customHeight="1">
      <c r="A133" s="88"/>
      <c r="B133" s="88"/>
      <c r="C133" s="89" t="s">
        <v>380</v>
      </c>
      <c r="D133" s="90" t="s">
        <v>383</v>
      </c>
      <c r="E133" s="165"/>
      <c r="F133" s="165"/>
      <c r="G133" s="93" t="e">
        <f t="shared" si="512"/>
        <v>#DIV/0!</v>
      </c>
      <c r="H133" s="93" t="e">
        <f t="shared" si="513"/>
        <v>#DIV/0!</v>
      </c>
      <c r="I133" s="95"/>
      <c r="J133" s="95"/>
      <c r="K133" s="95"/>
      <c r="L133" s="95"/>
      <c r="M133" s="96">
        <f t="shared" ref="M133:O133" si="532">Y133+AB133+AE133+AH133+AK133+AN133+AQ133+AT133+AW133+AZ133+BC133+BF133</f>
        <v>0</v>
      </c>
      <c r="N133" s="96">
        <f t="shared" si="532"/>
        <v>0</v>
      </c>
      <c r="O133" s="96">
        <f t="shared" si="532"/>
        <v>0</v>
      </c>
      <c r="P133" s="96">
        <f t="shared" ref="P133:R133" si="533">IF(BI133=0,SUM(Y133+AB133+AE133+AH133+AK133+AN133+AQ133+AT133+AW133+AZ133+BC133+BF133),BI133)</f>
        <v>0</v>
      </c>
      <c r="Q133" s="96">
        <f t="shared" si="533"/>
        <v>0</v>
      </c>
      <c r="R133" s="96">
        <f t="shared" si="533"/>
        <v>0</v>
      </c>
      <c r="S133" s="96">
        <f t="shared" ref="S133:T133" si="534">I133-M133</f>
        <v>0</v>
      </c>
      <c r="T133" s="96">
        <f t="shared" si="534"/>
        <v>0</v>
      </c>
      <c r="U133" s="96">
        <f t="shared" si="525"/>
        <v>0</v>
      </c>
      <c r="V133" s="97" t="e">
        <f t="shared" ref="V133:W133" si="535">M133/I133</f>
        <v>#DIV/0!</v>
      </c>
      <c r="W133" s="97" t="e">
        <f t="shared" si="535"/>
        <v>#DIV/0!</v>
      </c>
      <c r="X133" s="97" t="e">
        <f t="shared" si="527"/>
        <v>#DIV/0!</v>
      </c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4"/>
      <c r="AJ133" s="95"/>
      <c r="AK133" s="95"/>
      <c r="AL133" s="94"/>
      <c r="AM133" s="95"/>
      <c r="AN133" s="95"/>
      <c r="AO133" s="94"/>
      <c r="AP133" s="94"/>
      <c r="AQ133" s="95"/>
      <c r="AR133" s="95"/>
      <c r="AS133" s="94"/>
      <c r="AT133" s="95"/>
      <c r="AU133" s="94"/>
      <c r="AV133" s="94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8"/>
      <c r="BM133" s="99"/>
      <c r="BN133" s="99"/>
      <c r="BO133" s="99"/>
      <c r="BP133" s="99"/>
    </row>
    <row r="134" spans="1:68" ht="15.75" customHeight="1">
      <c r="A134" s="88"/>
      <c r="B134" s="88"/>
      <c r="C134" s="89" t="s">
        <v>380</v>
      </c>
      <c r="D134" s="90" t="s">
        <v>384</v>
      </c>
      <c r="E134" s="165"/>
      <c r="F134" s="165"/>
      <c r="G134" s="93" t="e">
        <f t="shared" si="512"/>
        <v>#DIV/0!</v>
      </c>
      <c r="H134" s="93" t="e">
        <f t="shared" si="513"/>
        <v>#DIV/0!</v>
      </c>
      <c r="I134" s="95"/>
      <c r="J134" s="95"/>
      <c r="K134" s="95"/>
      <c r="L134" s="95"/>
      <c r="M134" s="96">
        <f t="shared" ref="M134:O134" si="536">Y134+AB134+AE134+AH134+AK134+AN134+AQ134+AT134+AW134+AZ134+BC134+BF134</f>
        <v>0</v>
      </c>
      <c r="N134" s="96">
        <f t="shared" si="536"/>
        <v>0</v>
      </c>
      <c r="O134" s="96">
        <f t="shared" si="536"/>
        <v>0</v>
      </c>
      <c r="P134" s="96">
        <f t="shared" ref="P134:R134" si="537">IF(BI134=0,SUM(Y134+AB134+AE134+AH134+AK134+AN134+AQ134+AT134+AW134+AZ134+BC134+BF134),BI134)</f>
        <v>0</v>
      </c>
      <c r="Q134" s="96">
        <f t="shared" si="537"/>
        <v>0</v>
      </c>
      <c r="R134" s="96">
        <f t="shared" si="537"/>
        <v>0</v>
      </c>
      <c r="S134" s="96">
        <f t="shared" ref="S134:T134" si="538">I134-M134</f>
        <v>0</v>
      </c>
      <c r="T134" s="96">
        <f t="shared" si="538"/>
        <v>0</v>
      </c>
      <c r="U134" s="96">
        <f t="shared" si="525"/>
        <v>0</v>
      </c>
      <c r="V134" s="97" t="e">
        <f t="shared" ref="V134:W134" si="539">M134/I134</f>
        <v>#DIV/0!</v>
      </c>
      <c r="W134" s="97" t="e">
        <f t="shared" si="539"/>
        <v>#DIV/0!</v>
      </c>
      <c r="X134" s="97" t="e">
        <f t="shared" si="527"/>
        <v>#DIV/0!</v>
      </c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4"/>
      <c r="AJ134" s="95"/>
      <c r="AK134" s="95"/>
      <c r="AL134" s="94"/>
      <c r="AM134" s="95"/>
      <c r="AN134" s="95"/>
      <c r="AO134" s="94"/>
      <c r="AP134" s="94"/>
      <c r="AQ134" s="95"/>
      <c r="AR134" s="95"/>
      <c r="AS134" s="94"/>
      <c r="AT134" s="95"/>
      <c r="AU134" s="94"/>
      <c r="AV134" s="94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8"/>
      <c r="BM134" s="99"/>
      <c r="BN134" s="99"/>
      <c r="BO134" s="99"/>
      <c r="BP134" s="99"/>
    </row>
    <row r="135" spans="1:68" ht="15.75" customHeight="1">
      <c r="A135" s="88"/>
      <c r="B135" s="88"/>
      <c r="C135" s="89" t="s">
        <v>385</v>
      </c>
      <c r="D135" s="90" t="s">
        <v>386</v>
      </c>
      <c r="E135" s="165"/>
      <c r="F135" s="165"/>
      <c r="G135" s="93" t="e">
        <f t="shared" si="512"/>
        <v>#DIV/0!</v>
      </c>
      <c r="H135" s="93" t="e">
        <f t="shared" si="513"/>
        <v>#DIV/0!</v>
      </c>
      <c r="I135" s="95"/>
      <c r="J135" s="95"/>
      <c r="K135" s="95"/>
      <c r="L135" s="238"/>
      <c r="M135" s="96">
        <f t="shared" ref="M135:O135" si="540">Y135+AB135+AE135+AH135+AK135+AN135+AQ135+AT135+AW135+AZ135+BC135+BF135</f>
        <v>0</v>
      </c>
      <c r="N135" s="96">
        <f t="shared" si="540"/>
        <v>0</v>
      </c>
      <c r="O135" s="96">
        <f t="shared" si="540"/>
        <v>0</v>
      </c>
      <c r="P135" s="96">
        <f t="shared" ref="P135:R135" si="541">IF(BI135=0,SUM(Y135+AB135+AE135+AH135+AK135+AN135+AQ135+AT135+AW135+AZ135+BC135+BF135),BI135)</f>
        <v>0</v>
      </c>
      <c r="Q135" s="96">
        <f t="shared" si="541"/>
        <v>0</v>
      </c>
      <c r="R135" s="96">
        <f t="shared" si="541"/>
        <v>0</v>
      </c>
      <c r="S135" s="96">
        <f t="shared" ref="S135:T135" si="542">I135-M135</f>
        <v>0</v>
      </c>
      <c r="T135" s="96">
        <f t="shared" si="542"/>
        <v>0</v>
      </c>
      <c r="U135" s="96">
        <f t="shared" si="525"/>
        <v>0</v>
      </c>
      <c r="V135" s="97" t="e">
        <f t="shared" ref="V135:W135" si="543">M135/I135</f>
        <v>#DIV/0!</v>
      </c>
      <c r="W135" s="97" t="e">
        <f t="shared" si="543"/>
        <v>#DIV/0!</v>
      </c>
      <c r="X135" s="97" t="e">
        <f t="shared" si="527"/>
        <v>#DIV/0!</v>
      </c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8"/>
      <c r="BM135" s="99"/>
      <c r="BN135" s="99"/>
      <c r="BO135" s="99"/>
      <c r="BP135" s="99"/>
    </row>
    <row r="136" spans="1:68" ht="15.75" customHeight="1">
      <c r="A136" s="239"/>
      <c r="B136" s="239"/>
      <c r="C136" s="228"/>
      <c r="D136" s="240" t="s">
        <v>387</v>
      </c>
      <c r="E136" s="241">
        <f t="shared" ref="E136:F136" si="544">SUM(E137:E139)</f>
        <v>0</v>
      </c>
      <c r="F136" s="241">
        <f t="shared" si="544"/>
        <v>867964.47</v>
      </c>
      <c r="G136" s="186" t="e">
        <f t="shared" si="512"/>
        <v>#DIV/0!</v>
      </c>
      <c r="H136" s="186" t="e">
        <f t="shared" si="513"/>
        <v>#DIV/0!</v>
      </c>
      <c r="I136" s="241">
        <f t="shared" ref="I136:O136" si="545">SUM(I137:I139)</f>
        <v>282858.71999999997</v>
      </c>
      <c r="J136" s="241">
        <f t="shared" si="545"/>
        <v>203666.88</v>
      </c>
      <c r="K136" s="241">
        <f t="shared" si="545"/>
        <v>0</v>
      </c>
      <c r="L136" s="241">
        <f t="shared" si="545"/>
        <v>0</v>
      </c>
      <c r="M136" s="241">
        <f t="shared" si="545"/>
        <v>0</v>
      </c>
      <c r="N136" s="242">
        <f t="shared" si="545"/>
        <v>160190.25</v>
      </c>
      <c r="O136" s="242">
        <f t="shared" si="545"/>
        <v>0</v>
      </c>
      <c r="P136" s="242">
        <f t="shared" ref="P136:R136" si="546">IF(BI136=0,SUM(Y136+AB136+AE136+AH136+AK136+AN136+AQ136+AT136+AW136+AZ136+BC136+BF136),BI136)</f>
        <v>0</v>
      </c>
      <c r="Q136" s="242">
        <f t="shared" si="546"/>
        <v>160190.25</v>
      </c>
      <c r="R136" s="242">
        <f t="shared" si="546"/>
        <v>0</v>
      </c>
      <c r="S136" s="241">
        <f t="shared" ref="S136:BK136" si="547">SUM(S137:S139)</f>
        <v>282858.71999999997</v>
      </c>
      <c r="T136" s="185">
        <f t="shared" si="547"/>
        <v>43476.63</v>
      </c>
      <c r="U136" s="185">
        <f t="shared" si="547"/>
        <v>0</v>
      </c>
      <c r="V136" s="185" t="e">
        <f t="shared" si="547"/>
        <v>#DIV/0!</v>
      </c>
      <c r="W136" s="185" t="e">
        <f t="shared" si="547"/>
        <v>#DIV/0!</v>
      </c>
      <c r="X136" s="185" t="e">
        <f t="shared" si="547"/>
        <v>#DIV/0!</v>
      </c>
      <c r="Y136" s="241">
        <f t="shared" si="547"/>
        <v>0</v>
      </c>
      <c r="Z136" s="241">
        <f t="shared" si="547"/>
        <v>0</v>
      </c>
      <c r="AA136" s="241">
        <f t="shared" si="547"/>
        <v>0</v>
      </c>
      <c r="AB136" s="241">
        <f t="shared" si="547"/>
        <v>0</v>
      </c>
      <c r="AC136" s="241">
        <f t="shared" si="547"/>
        <v>0</v>
      </c>
      <c r="AD136" s="241">
        <f t="shared" si="547"/>
        <v>0</v>
      </c>
      <c r="AE136" s="241">
        <f t="shared" si="547"/>
        <v>0</v>
      </c>
      <c r="AF136" s="241">
        <f t="shared" si="547"/>
        <v>59424.31</v>
      </c>
      <c r="AG136" s="241">
        <f t="shared" si="547"/>
        <v>0</v>
      </c>
      <c r="AH136" s="241">
        <f t="shared" si="547"/>
        <v>0</v>
      </c>
      <c r="AI136" s="241">
        <f t="shared" si="547"/>
        <v>71413.69</v>
      </c>
      <c r="AJ136" s="241">
        <f t="shared" si="547"/>
        <v>0</v>
      </c>
      <c r="AK136" s="241">
        <f t="shared" si="547"/>
        <v>0</v>
      </c>
      <c r="AL136" s="241">
        <f t="shared" si="547"/>
        <v>29352.25</v>
      </c>
      <c r="AM136" s="241">
        <f t="shared" si="547"/>
        <v>0</v>
      </c>
      <c r="AN136" s="241">
        <f t="shared" si="547"/>
        <v>0</v>
      </c>
      <c r="AO136" s="241">
        <f t="shared" si="547"/>
        <v>0</v>
      </c>
      <c r="AP136" s="241">
        <f t="shared" si="547"/>
        <v>0</v>
      </c>
      <c r="AQ136" s="241">
        <f t="shared" si="547"/>
        <v>0</v>
      </c>
      <c r="AR136" s="241">
        <f t="shared" si="547"/>
        <v>0</v>
      </c>
      <c r="AS136" s="241">
        <f t="shared" si="547"/>
        <v>0</v>
      </c>
      <c r="AT136" s="241">
        <f t="shared" si="547"/>
        <v>0</v>
      </c>
      <c r="AU136" s="241">
        <f t="shared" si="547"/>
        <v>0</v>
      </c>
      <c r="AV136" s="241">
        <f t="shared" si="547"/>
        <v>0</v>
      </c>
      <c r="AW136" s="241">
        <f t="shared" si="547"/>
        <v>0</v>
      </c>
      <c r="AX136" s="241">
        <f t="shared" si="547"/>
        <v>0</v>
      </c>
      <c r="AY136" s="241">
        <f t="shared" si="547"/>
        <v>0</v>
      </c>
      <c r="AZ136" s="241">
        <f t="shared" si="547"/>
        <v>0</v>
      </c>
      <c r="BA136" s="241">
        <f t="shared" si="547"/>
        <v>0</v>
      </c>
      <c r="BB136" s="241">
        <f t="shared" si="547"/>
        <v>0</v>
      </c>
      <c r="BC136" s="241">
        <f t="shared" si="547"/>
        <v>0</v>
      </c>
      <c r="BD136" s="241">
        <f t="shared" si="547"/>
        <v>0</v>
      </c>
      <c r="BE136" s="241">
        <f t="shared" si="547"/>
        <v>0</v>
      </c>
      <c r="BF136" s="241">
        <f t="shared" si="547"/>
        <v>0</v>
      </c>
      <c r="BG136" s="241">
        <f t="shared" si="547"/>
        <v>0</v>
      </c>
      <c r="BH136" s="241">
        <f t="shared" si="547"/>
        <v>0</v>
      </c>
      <c r="BI136" s="241">
        <f t="shared" si="547"/>
        <v>0</v>
      </c>
      <c r="BJ136" s="241">
        <f t="shared" si="547"/>
        <v>0</v>
      </c>
      <c r="BK136" s="241">
        <f t="shared" si="547"/>
        <v>0</v>
      </c>
      <c r="BL136" s="232"/>
      <c r="BM136" s="233"/>
      <c r="BN136" s="233"/>
      <c r="BO136" s="233"/>
      <c r="BP136" s="233"/>
    </row>
    <row r="137" spans="1:68" ht="15.75" customHeight="1">
      <c r="A137" s="88"/>
      <c r="B137" s="205" t="s">
        <v>206</v>
      </c>
      <c r="C137" s="100" t="s">
        <v>388</v>
      </c>
      <c r="D137" s="90" t="s">
        <v>138</v>
      </c>
      <c r="E137" s="91">
        <v>0</v>
      </c>
      <c r="F137" s="194"/>
      <c r="G137" s="93" t="e">
        <f t="shared" ref="G137:G138" si="548">I137/#REF!</f>
        <v>#REF!</v>
      </c>
      <c r="H137" s="93" t="e">
        <f t="shared" ref="H137:H138" si="549">M137/#REF!</f>
        <v>#REF!</v>
      </c>
      <c r="I137" s="95"/>
      <c r="J137" s="95">
        <v>193192.78</v>
      </c>
      <c r="K137" s="95"/>
      <c r="L137" s="95"/>
      <c r="M137" s="96">
        <f t="shared" ref="M137:O137" si="550">Y137+AB137+AE137+AH137+AK137+AN137+AQ137+AT137+AW137+AZ137+BC137+BF137</f>
        <v>0</v>
      </c>
      <c r="N137" s="96">
        <f t="shared" si="550"/>
        <v>160190.25</v>
      </c>
      <c r="O137" s="96">
        <f t="shared" si="550"/>
        <v>0</v>
      </c>
      <c r="P137" s="96">
        <f t="shared" ref="P137:R137" si="551">IF(BI137=0,SUM(Y137+AB137+AE137+AH137+AK137+AN137+AQ137+AT137+AW137+AZ137+BC137+BF137),BI137)</f>
        <v>0</v>
      </c>
      <c r="Q137" s="96">
        <f t="shared" si="551"/>
        <v>160190.25</v>
      </c>
      <c r="R137" s="96">
        <f t="shared" si="551"/>
        <v>0</v>
      </c>
      <c r="S137" s="96">
        <f t="shared" ref="S137:T137" si="552">I137-M137</f>
        <v>0</v>
      </c>
      <c r="T137" s="96">
        <f t="shared" si="552"/>
        <v>33002.53</v>
      </c>
      <c r="U137" s="96">
        <f t="shared" ref="U137:U139" si="553">L137-O137</f>
        <v>0</v>
      </c>
      <c r="V137" s="97" t="e">
        <f t="shared" ref="V137:W137" si="554">M137/I137</f>
        <v>#DIV/0!</v>
      </c>
      <c r="W137" s="97">
        <f t="shared" si="554"/>
        <v>0.82917306744071906</v>
      </c>
      <c r="X137" s="97" t="e">
        <f t="shared" ref="X137:X139" si="555">O137/L137</f>
        <v>#DIV/0!</v>
      </c>
      <c r="Y137" s="95"/>
      <c r="Z137" s="95"/>
      <c r="AA137" s="95"/>
      <c r="AB137" s="95"/>
      <c r="AC137" s="95"/>
      <c r="AD137" s="95"/>
      <c r="AE137" s="95"/>
      <c r="AF137" s="95">
        <f>59424.31</f>
        <v>59424.31</v>
      </c>
      <c r="AG137" s="95"/>
      <c r="AH137" s="95"/>
      <c r="AI137" s="95">
        <f>31947.84+39465.85</f>
        <v>71413.69</v>
      </c>
      <c r="AJ137" s="95"/>
      <c r="AK137" s="95"/>
      <c r="AL137" s="102">
        <v>29352.25</v>
      </c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8"/>
      <c r="BM137" s="99"/>
      <c r="BN137" s="99"/>
      <c r="BO137" s="99"/>
      <c r="BP137" s="99"/>
    </row>
    <row r="138" spans="1:68" ht="15.75" customHeight="1">
      <c r="A138" s="88"/>
      <c r="B138" s="205"/>
      <c r="C138" s="100" t="s">
        <v>388</v>
      </c>
      <c r="D138" s="121" t="s">
        <v>139</v>
      </c>
      <c r="E138" s="91"/>
      <c r="F138" s="194">
        <v>400000</v>
      </c>
      <c r="G138" s="93" t="e">
        <f t="shared" si="548"/>
        <v>#REF!</v>
      </c>
      <c r="H138" s="93" t="e">
        <f t="shared" si="549"/>
        <v>#REF!</v>
      </c>
      <c r="I138" s="118"/>
      <c r="J138" s="95"/>
      <c r="K138" s="95"/>
      <c r="L138" s="201"/>
      <c r="M138" s="96">
        <f t="shared" ref="M138:O138" si="556">Y138+AB138+AE138+AH138+AK138+AN138+AQ138+AT138+AW138+AZ138+BC138+BF138</f>
        <v>0</v>
      </c>
      <c r="N138" s="96">
        <f t="shared" si="556"/>
        <v>0</v>
      </c>
      <c r="O138" s="96">
        <f t="shared" si="556"/>
        <v>0</v>
      </c>
      <c r="P138" s="96">
        <f t="shared" ref="P138:R138" si="557">IF(BI138=0,SUM(Y138+AB138+AE138+AH138+AK138+AN138+AQ138+AT138+AW138+AZ138+BC138+BF138),BI138)</f>
        <v>0</v>
      </c>
      <c r="Q138" s="96">
        <f t="shared" si="557"/>
        <v>0</v>
      </c>
      <c r="R138" s="96">
        <f t="shared" si="557"/>
        <v>0</v>
      </c>
      <c r="S138" s="96">
        <f t="shared" ref="S138:T138" si="558">I138-M138</f>
        <v>0</v>
      </c>
      <c r="T138" s="96">
        <f t="shared" si="558"/>
        <v>0</v>
      </c>
      <c r="U138" s="96">
        <f t="shared" si="553"/>
        <v>0</v>
      </c>
      <c r="V138" s="97" t="e">
        <f t="shared" ref="V138:W138" si="559">M138/I138</f>
        <v>#DIV/0!</v>
      </c>
      <c r="W138" s="97" t="e">
        <f t="shared" si="559"/>
        <v>#DIV/0!</v>
      </c>
      <c r="X138" s="97" t="e">
        <f t="shared" si="555"/>
        <v>#DIV/0!</v>
      </c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8"/>
      <c r="BM138" s="99"/>
      <c r="BN138" s="99"/>
      <c r="BO138" s="99"/>
      <c r="BP138" s="99"/>
    </row>
    <row r="139" spans="1:68" ht="15.75" customHeight="1">
      <c r="A139" s="353" t="s">
        <v>671</v>
      </c>
      <c r="B139" s="205" t="s">
        <v>389</v>
      </c>
      <c r="C139" s="89"/>
      <c r="D139" s="121" t="s">
        <v>139</v>
      </c>
      <c r="E139" s="165"/>
      <c r="F139" s="165">
        <v>467964.47</v>
      </c>
      <c r="G139" s="93" t="e">
        <f t="shared" ref="G139:G143" si="560">I139/E139</f>
        <v>#DIV/0!</v>
      </c>
      <c r="H139" s="93" t="e">
        <f t="shared" ref="H139:H143" si="561">M139/E139</f>
        <v>#DIV/0!</v>
      </c>
      <c r="I139" s="102">
        <v>282858.71999999997</v>
      </c>
      <c r="J139" s="95">
        <v>10474.1</v>
      </c>
      <c r="K139" s="95"/>
      <c r="L139" s="243"/>
      <c r="M139" s="96">
        <f t="shared" ref="M139:O139" si="562">Y139+AB139+AE139+AH139+AK139+AN139+AQ139+AT139+AW139+AZ139+BC139+BF139</f>
        <v>0</v>
      </c>
      <c r="N139" s="96">
        <f t="shared" si="562"/>
        <v>0</v>
      </c>
      <c r="O139" s="96">
        <f t="shared" si="562"/>
        <v>0</v>
      </c>
      <c r="P139" s="96">
        <f t="shared" ref="P139:R139" si="563">IF(BI139=0,SUM(Y139+AB139+AE139+AH139+AK139+AN139+AQ139+AT139+AW139+AZ139+BC139+BF139),BI139)</f>
        <v>0</v>
      </c>
      <c r="Q139" s="96">
        <f t="shared" si="563"/>
        <v>0</v>
      </c>
      <c r="R139" s="96">
        <f t="shared" si="563"/>
        <v>0</v>
      </c>
      <c r="S139" s="96">
        <f t="shared" ref="S139:T139" si="564">I139-M139</f>
        <v>282858.71999999997</v>
      </c>
      <c r="T139" s="96">
        <f t="shared" si="564"/>
        <v>10474.1</v>
      </c>
      <c r="U139" s="96">
        <f t="shared" si="553"/>
        <v>0</v>
      </c>
      <c r="V139" s="97">
        <f t="shared" ref="V139:W139" si="565">M139/I139</f>
        <v>0</v>
      </c>
      <c r="W139" s="97">
        <f t="shared" si="565"/>
        <v>0</v>
      </c>
      <c r="X139" s="97" t="e">
        <f t="shared" si="555"/>
        <v>#DIV/0!</v>
      </c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8"/>
      <c r="BM139" s="99"/>
      <c r="BN139" s="99"/>
      <c r="BO139" s="99"/>
      <c r="BP139" s="99"/>
    </row>
    <row r="140" spans="1:68" ht="15.75" customHeight="1">
      <c r="A140" s="239"/>
      <c r="B140" s="239"/>
      <c r="C140" s="228"/>
      <c r="D140" s="240" t="s">
        <v>390</v>
      </c>
      <c r="E140" s="241">
        <f t="shared" ref="E140:F140" si="566">SUM(E141:E143)</f>
        <v>0</v>
      </c>
      <c r="F140" s="241">
        <f t="shared" si="566"/>
        <v>90000</v>
      </c>
      <c r="G140" s="186" t="e">
        <f t="shared" si="560"/>
        <v>#DIV/0!</v>
      </c>
      <c r="H140" s="186" t="e">
        <f t="shared" si="561"/>
        <v>#DIV/0!</v>
      </c>
      <c r="I140" s="241">
        <f>SUM(I141:I143)</f>
        <v>0</v>
      </c>
      <c r="J140" s="241">
        <f t="shared" ref="J140:K140" si="567">SUM(J141:J144)</f>
        <v>4237.2</v>
      </c>
      <c r="K140" s="241">
        <f t="shared" si="567"/>
        <v>0</v>
      </c>
      <c r="L140" s="241">
        <f t="shared" ref="L140:M140" si="568">SUM(L141:L143)</f>
        <v>0</v>
      </c>
      <c r="M140" s="241">
        <f t="shared" si="568"/>
        <v>0</v>
      </c>
      <c r="N140" s="242">
        <f>SUM(N141:N144)</f>
        <v>4237.2</v>
      </c>
      <c r="O140" s="242">
        <f>SUM(O141:O143)</f>
        <v>0</v>
      </c>
      <c r="P140" s="242">
        <f t="shared" ref="P140:R140" si="569">IF(BI140=0,SUM(Y140+AB140+AE140+AH140+AK140+AN140+AQ140+AT140+AW140+AZ140+BC140+BF140),BI140)</f>
        <v>0</v>
      </c>
      <c r="Q140" s="242">
        <f t="shared" si="569"/>
        <v>4237.2</v>
      </c>
      <c r="R140" s="242">
        <f t="shared" si="569"/>
        <v>0</v>
      </c>
      <c r="S140" s="241">
        <f t="shared" ref="S140:AE140" si="570">SUM(S141:S143)</f>
        <v>0</v>
      </c>
      <c r="T140" s="185">
        <f t="shared" si="570"/>
        <v>0</v>
      </c>
      <c r="U140" s="185">
        <f t="shared" si="570"/>
        <v>0</v>
      </c>
      <c r="V140" s="185" t="e">
        <f t="shared" si="570"/>
        <v>#DIV/0!</v>
      </c>
      <c r="W140" s="185" t="e">
        <f t="shared" si="570"/>
        <v>#DIV/0!</v>
      </c>
      <c r="X140" s="185" t="e">
        <f t="shared" si="570"/>
        <v>#DIV/0!</v>
      </c>
      <c r="Y140" s="241">
        <f t="shared" si="570"/>
        <v>0</v>
      </c>
      <c r="Z140" s="241">
        <f t="shared" si="570"/>
        <v>0</v>
      </c>
      <c r="AA140" s="241">
        <f t="shared" si="570"/>
        <v>0</v>
      </c>
      <c r="AB140" s="241">
        <f t="shared" si="570"/>
        <v>0</v>
      </c>
      <c r="AC140" s="241">
        <f t="shared" si="570"/>
        <v>0</v>
      </c>
      <c r="AD140" s="241">
        <f t="shared" si="570"/>
        <v>0</v>
      </c>
      <c r="AE140" s="241">
        <f t="shared" si="570"/>
        <v>0</v>
      </c>
      <c r="AF140" s="241">
        <f>SUM(AF141:AF144)</f>
        <v>4237.2</v>
      </c>
      <c r="AG140" s="241">
        <f t="shared" ref="AG140:BK140" si="571">SUM(AG141:AG143)</f>
        <v>0</v>
      </c>
      <c r="AH140" s="241">
        <f t="shared" si="571"/>
        <v>0</v>
      </c>
      <c r="AI140" s="241">
        <f t="shared" si="571"/>
        <v>0</v>
      </c>
      <c r="AJ140" s="241">
        <f t="shared" si="571"/>
        <v>0</v>
      </c>
      <c r="AK140" s="241">
        <f t="shared" si="571"/>
        <v>0</v>
      </c>
      <c r="AL140" s="241">
        <f t="shared" si="571"/>
        <v>0</v>
      </c>
      <c r="AM140" s="241">
        <f t="shared" si="571"/>
        <v>0</v>
      </c>
      <c r="AN140" s="241">
        <f t="shared" si="571"/>
        <v>0</v>
      </c>
      <c r="AO140" s="241">
        <f t="shared" si="571"/>
        <v>0</v>
      </c>
      <c r="AP140" s="241">
        <f t="shared" si="571"/>
        <v>0</v>
      </c>
      <c r="AQ140" s="241">
        <f t="shared" si="571"/>
        <v>0</v>
      </c>
      <c r="AR140" s="241">
        <f t="shared" si="571"/>
        <v>0</v>
      </c>
      <c r="AS140" s="241">
        <f t="shared" si="571"/>
        <v>0</v>
      </c>
      <c r="AT140" s="241">
        <f t="shared" si="571"/>
        <v>0</v>
      </c>
      <c r="AU140" s="241">
        <f t="shared" si="571"/>
        <v>0</v>
      </c>
      <c r="AV140" s="241">
        <f t="shared" si="571"/>
        <v>0</v>
      </c>
      <c r="AW140" s="241">
        <f t="shared" si="571"/>
        <v>0</v>
      </c>
      <c r="AX140" s="241">
        <f t="shared" si="571"/>
        <v>0</v>
      </c>
      <c r="AY140" s="241">
        <f t="shared" si="571"/>
        <v>0</v>
      </c>
      <c r="AZ140" s="241">
        <f t="shared" si="571"/>
        <v>0</v>
      </c>
      <c r="BA140" s="241">
        <f t="shared" si="571"/>
        <v>0</v>
      </c>
      <c r="BB140" s="241">
        <f t="shared" si="571"/>
        <v>0</v>
      </c>
      <c r="BC140" s="241">
        <f t="shared" si="571"/>
        <v>0</v>
      </c>
      <c r="BD140" s="241">
        <f t="shared" si="571"/>
        <v>0</v>
      </c>
      <c r="BE140" s="241">
        <f t="shared" si="571"/>
        <v>0</v>
      </c>
      <c r="BF140" s="241">
        <f t="shared" si="571"/>
        <v>0</v>
      </c>
      <c r="BG140" s="241">
        <f t="shared" si="571"/>
        <v>0</v>
      </c>
      <c r="BH140" s="241">
        <f t="shared" si="571"/>
        <v>0</v>
      </c>
      <c r="BI140" s="241">
        <f t="shared" si="571"/>
        <v>0</v>
      </c>
      <c r="BJ140" s="241">
        <f t="shared" si="571"/>
        <v>0</v>
      </c>
      <c r="BK140" s="241">
        <f t="shared" si="571"/>
        <v>0</v>
      </c>
      <c r="BL140" s="232"/>
      <c r="BM140" s="233"/>
      <c r="BN140" s="233"/>
      <c r="BO140" s="233"/>
      <c r="BP140" s="233"/>
    </row>
    <row r="141" spans="1:68" ht="15.75" customHeight="1">
      <c r="A141" s="88"/>
      <c r="B141" s="88"/>
      <c r="C141" s="89" t="s">
        <v>388</v>
      </c>
      <c r="D141" s="121" t="s">
        <v>672</v>
      </c>
      <c r="E141" s="165"/>
      <c r="F141" s="146">
        <v>90000</v>
      </c>
      <c r="G141" s="93" t="e">
        <f t="shared" si="560"/>
        <v>#DIV/0!</v>
      </c>
      <c r="H141" s="93" t="e">
        <f t="shared" si="561"/>
        <v>#DIV/0!</v>
      </c>
      <c r="I141" s="95"/>
      <c r="J141" s="95"/>
      <c r="K141" s="95"/>
      <c r="L141" s="201"/>
      <c r="M141" s="96">
        <f t="shared" ref="M141:O141" si="572">Y141+AB141+AE141+AH141+AK141+AN141+AQ141+AT141+AW141+AZ141+BC141+BF141</f>
        <v>0</v>
      </c>
      <c r="N141" s="96">
        <f t="shared" si="572"/>
        <v>0</v>
      </c>
      <c r="O141" s="96">
        <f t="shared" si="572"/>
        <v>0</v>
      </c>
      <c r="P141" s="96">
        <f t="shared" ref="P141:R141" si="573">IF(BI141=0,SUM(Y141+AB141+AE141+AH141+AK141+AN141+AQ141+AT141+AW141+AZ141+BC141+BF141),BI141)</f>
        <v>0</v>
      </c>
      <c r="Q141" s="96">
        <f t="shared" si="573"/>
        <v>0</v>
      </c>
      <c r="R141" s="96">
        <f t="shared" si="573"/>
        <v>0</v>
      </c>
      <c r="S141" s="96">
        <f t="shared" ref="S141:T141" si="574">I141-M141</f>
        <v>0</v>
      </c>
      <c r="T141" s="96">
        <f t="shared" si="574"/>
        <v>0</v>
      </c>
      <c r="U141" s="96">
        <f t="shared" ref="U141:U143" si="575">L141-O141</f>
        <v>0</v>
      </c>
      <c r="V141" s="97" t="e">
        <f t="shared" ref="V141:W141" si="576">M141/I141</f>
        <v>#DIV/0!</v>
      </c>
      <c r="W141" s="97" t="e">
        <f t="shared" si="576"/>
        <v>#DIV/0!</v>
      </c>
      <c r="X141" s="97" t="e">
        <f t="shared" ref="X141:X143" si="577">O141/L141</f>
        <v>#DIV/0!</v>
      </c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8"/>
      <c r="BM141" s="99"/>
      <c r="BN141" s="99"/>
      <c r="BO141" s="99"/>
      <c r="BP141" s="99"/>
    </row>
    <row r="142" spans="1:68" ht="15.75" customHeight="1">
      <c r="A142" s="88"/>
      <c r="B142" s="88"/>
      <c r="C142" s="89" t="s">
        <v>385</v>
      </c>
      <c r="D142" s="90" t="s">
        <v>392</v>
      </c>
      <c r="E142" s="165"/>
      <c r="F142" s="165"/>
      <c r="G142" s="93" t="e">
        <f t="shared" si="560"/>
        <v>#DIV/0!</v>
      </c>
      <c r="H142" s="93" t="e">
        <f t="shared" si="561"/>
        <v>#DIV/0!</v>
      </c>
      <c r="I142" s="201"/>
      <c r="J142" s="95"/>
      <c r="K142" s="95"/>
      <c r="L142" s="201"/>
      <c r="M142" s="96">
        <f t="shared" ref="M142:O142" si="578">Y142+AB142+AE142+AH142+AK142+AN142+AQ142+AT142+AW142+AZ142+BC142+BF142</f>
        <v>0</v>
      </c>
      <c r="N142" s="96">
        <f t="shared" si="578"/>
        <v>0</v>
      </c>
      <c r="O142" s="96">
        <f t="shared" si="578"/>
        <v>0</v>
      </c>
      <c r="P142" s="96">
        <f t="shared" ref="P142:R142" si="579">IF(BI142=0,SUM(Y142+AB142+AE142+AH142+AK142+AN142+AQ142+AT142+AW142+AZ142+BC142+BF142),BI142)</f>
        <v>0</v>
      </c>
      <c r="Q142" s="96">
        <f t="shared" si="579"/>
        <v>0</v>
      </c>
      <c r="R142" s="96">
        <f t="shared" si="579"/>
        <v>0</v>
      </c>
      <c r="S142" s="96">
        <f t="shared" ref="S142:T142" si="580">I142-M142</f>
        <v>0</v>
      </c>
      <c r="T142" s="96">
        <f t="shared" si="580"/>
        <v>0</v>
      </c>
      <c r="U142" s="96">
        <f t="shared" si="575"/>
        <v>0</v>
      </c>
      <c r="V142" s="97" t="e">
        <f t="shared" ref="V142:W142" si="581">M142/I142</f>
        <v>#DIV/0!</v>
      </c>
      <c r="W142" s="97" t="e">
        <f t="shared" si="581"/>
        <v>#DIV/0!</v>
      </c>
      <c r="X142" s="97" t="e">
        <f t="shared" si="577"/>
        <v>#DIV/0!</v>
      </c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102">
        <v>0</v>
      </c>
      <c r="BF142" s="95"/>
      <c r="BG142" s="95"/>
      <c r="BH142" s="95"/>
      <c r="BI142" s="95"/>
      <c r="BJ142" s="95"/>
      <c r="BK142" s="95"/>
      <c r="BL142" s="98"/>
      <c r="BM142" s="99"/>
      <c r="BN142" s="99"/>
      <c r="BO142" s="99"/>
      <c r="BP142" s="99"/>
    </row>
    <row r="143" spans="1:68" ht="15.75" customHeight="1">
      <c r="A143" s="88"/>
      <c r="B143" s="88"/>
      <c r="C143" s="89" t="s">
        <v>385</v>
      </c>
      <c r="D143" s="90" t="s">
        <v>393</v>
      </c>
      <c r="E143" s="165"/>
      <c r="F143" s="165"/>
      <c r="G143" s="93" t="e">
        <f t="shared" si="560"/>
        <v>#DIV/0!</v>
      </c>
      <c r="H143" s="93" t="e">
        <f t="shared" si="561"/>
        <v>#DIV/0!</v>
      </c>
      <c r="I143" s="95"/>
      <c r="J143" s="95"/>
      <c r="K143" s="95"/>
      <c r="L143" s="243"/>
      <c r="M143" s="96">
        <f t="shared" ref="M143:O143" si="582">Y143+AB143+AE143+AH143+AK143+AN143+AQ143+AT143+AW143+AZ143+BC143+BF143</f>
        <v>0</v>
      </c>
      <c r="N143" s="96">
        <f t="shared" si="582"/>
        <v>0</v>
      </c>
      <c r="O143" s="96">
        <f t="shared" si="582"/>
        <v>0</v>
      </c>
      <c r="P143" s="96">
        <f t="shared" ref="P143:R143" si="583">IF(BI143=0,SUM(Y143+AB143+AE143+AH143+AK143+AN143+AQ143+AT143+AW143+AZ143+BC143+BF143),BI143)</f>
        <v>0</v>
      </c>
      <c r="Q143" s="96">
        <f t="shared" si="583"/>
        <v>0</v>
      </c>
      <c r="R143" s="96">
        <f t="shared" si="583"/>
        <v>0</v>
      </c>
      <c r="S143" s="96">
        <f t="shared" ref="S143:T143" si="584">I143-M143</f>
        <v>0</v>
      </c>
      <c r="T143" s="96">
        <f t="shared" si="584"/>
        <v>0</v>
      </c>
      <c r="U143" s="96">
        <f t="shared" si="575"/>
        <v>0</v>
      </c>
      <c r="V143" s="97" t="e">
        <f t="shared" ref="V143:W143" si="585">M143/I143</f>
        <v>#DIV/0!</v>
      </c>
      <c r="W143" s="97" t="e">
        <f t="shared" si="585"/>
        <v>#DIV/0!</v>
      </c>
      <c r="X143" s="97" t="e">
        <f t="shared" si="577"/>
        <v>#DIV/0!</v>
      </c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8"/>
      <c r="BM143" s="99"/>
      <c r="BN143" s="99"/>
      <c r="BO143" s="99"/>
      <c r="BP143" s="99"/>
    </row>
    <row r="144" spans="1:68" ht="15.75" customHeight="1">
      <c r="A144" s="88"/>
      <c r="B144" s="205" t="s">
        <v>394</v>
      </c>
      <c r="C144" s="89" t="s">
        <v>395</v>
      </c>
      <c r="D144" s="90" t="s">
        <v>396</v>
      </c>
      <c r="E144" s="165"/>
      <c r="F144" s="165"/>
      <c r="G144" s="93"/>
      <c r="H144" s="93"/>
      <c r="I144" s="95"/>
      <c r="J144" s="95">
        <v>4237.2</v>
      </c>
      <c r="K144" s="95"/>
      <c r="L144" s="243"/>
      <c r="M144" s="96"/>
      <c r="N144" s="96">
        <f t="shared" ref="N144:O144" si="586">Z144+AC144+AF144+AI144+AL144+AO144+AR144+AU144+AX144+BA144+BD144+BG144</f>
        <v>4237.2</v>
      </c>
      <c r="O144" s="96">
        <f t="shared" si="586"/>
        <v>0</v>
      </c>
      <c r="P144" s="96">
        <f t="shared" ref="P144:Q144" si="587">IF(BI144=0,SUM(Y144+AB144+AE144+AH144+AK144+AN144+AQ144+AT144+AW144+AZ144+BC144+BF144),BI144)</f>
        <v>0</v>
      </c>
      <c r="Q144" s="96">
        <f t="shared" si="587"/>
        <v>4237.2</v>
      </c>
      <c r="R144" s="96"/>
      <c r="S144" s="96"/>
      <c r="T144" s="96"/>
      <c r="U144" s="96"/>
      <c r="V144" s="97"/>
      <c r="W144" s="97"/>
      <c r="X144" s="97"/>
      <c r="Y144" s="95"/>
      <c r="Z144" s="95"/>
      <c r="AA144" s="95"/>
      <c r="AB144" s="95"/>
      <c r="AC144" s="95"/>
      <c r="AD144" s="95"/>
      <c r="AE144" s="95"/>
      <c r="AF144" s="102">
        <f>3088+1149.2</f>
        <v>4237.2</v>
      </c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8"/>
      <c r="BM144" s="99"/>
      <c r="BN144" s="99"/>
      <c r="BO144" s="99"/>
      <c r="BP144" s="99"/>
    </row>
    <row r="145" spans="1:68" ht="15.75" customHeight="1">
      <c r="A145" s="181"/>
      <c r="B145" s="181"/>
      <c r="C145" s="221"/>
      <c r="D145" s="223" t="s">
        <v>397</v>
      </c>
      <c r="E145" s="185">
        <f t="shared" ref="E145:F145" si="588">SUM(E146:E149)</f>
        <v>0</v>
      </c>
      <c r="F145" s="185">
        <f t="shared" si="588"/>
        <v>0</v>
      </c>
      <c r="G145" s="222" t="e">
        <f t="shared" ref="G145:G147" si="589">I145/E145</f>
        <v>#DIV/0!</v>
      </c>
      <c r="H145" s="186" t="e">
        <f t="shared" ref="H145:H147" si="590">M145/E145</f>
        <v>#DIV/0!</v>
      </c>
      <c r="I145" s="185">
        <f t="shared" ref="I145:O145" si="591">SUM(I146:I149)</f>
        <v>0</v>
      </c>
      <c r="J145" s="185">
        <f t="shared" si="591"/>
        <v>500</v>
      </c>
      <c r="K145" s="185">
        <f t="shared" si="591"/>
        <v>0</v>
      </c>
      <c r="L145" s="185">
        <f t="shared" si="591"/>
        <v>0</v>
      </c>
      <c r="M145" s="185">
        <f t="shared" si="591"/>
        <v>0</v>
      </c>
      <c r="N145" s="185">
        <f t="shared" si="591"/>
        <v>500</v>
      </c>
      <c r="O145" s="185">
        <f t="shared" si="591"/>
        <v>0</v>
      </c>
      <c r="P145" s="244">
        <f t="shared" ref="P145:R145" si="592">IF(BI145=0,SUM(Y145+AB145+AE145+AH145+AK145+AN145+AQ145+AT145+AW145+AZ145+BC145+BF145),BI145)</f>
        <v>0</v>
      </c>
      <c r="Q145" s="244">
        <f t="shared" si="592"/>
        <v>500</v>
      </c>
      <c r="R145" s="244">
        <f t="shared" si="592"/>
        <v>0</v>
      </c>
      <c r="S145" s="185">
        <f t="shared" ref="S145:U145" si="593">SUM(S146:S149)</f>
        <v>0</v>
      </c>
      <c r="T145" s="185">
        <f t="shared" si="593"/>
        <v>0</v>
      </c>
      <c r="U145" s="185">
        <f t="shared" si="593"/>
        <v>0</v>
      </c>
      <c r="V145" s="188" t="e">
        <f t="shared" ref="V145:W145" si="594">M145/I145</f>
        <v>#DIV/0!</v>
      </c>
      <c r="W145" s="188">
        <f t="shared" si="594"/>
        <v>1</v>
      </c>
      <c r="X145" s="188" t="e">
        <f t="shared" ref="X145:X147" si="595">O145/L145</f>
        <v>#DIV/0!</v>
      </c>
      <c r="Y145" s="185">
        <f t="shared" ref="Y145:BK145" si="596">SUM(Y146:Y149)</f>
        <v>0</v>
      </c>
      <c r="Z145" s="185">
        <f t="shared" si="596"/>
        <v>500</v>
      </c>
      <c r="AA145" s="185">
        <f t="shared" si="596"/>
        <v>0</v>
      </c>
      <c r="AB145" s="185">
        <f t="shared" si="596"/>
        <v>0</v>
      </c>
      <c r="AC145" s="185">
        <f t="shared" si="596"/>
        <v>0</v>
      </c>
      <c r="AD145" s="185">
        <f t="shared" si="596"/>
        <v>0</v>
      </c>
      <c r="AE145" s="185">
        <f t="shared" si="596"/>
        <v>0</v>
      </c>
      <c r="AF145" s="185">
        <f t="shared" si="596"/>
        <v>0</v>
      </c>
      <c r="AG145" s="185">
        <f t="shared" si="596"/>
        <v>0</v>
      </c>
      <c r="AH145" s="185">
        <f t="shared" si="596"/>
        <v>0</v>
      </c>
      <c r="AI145" s="185">
        <f t="shared" si="596"/>
        <v>0</v>
      </c>
      <c r="AJ145" s="185">
        <f t="shared" si="596"/>
        <v>0</v>
      </c>
      <c r="AK145" s="185">
        <f t="shared" si="596"/>
        <v>0</v>
      </c>
      <c r="AL145" s="185">
        <f t="shared" si="596"/>
        <v>0</v>
      </c>
      <c r="AM145" s="185">
        <f t="shared" si="596"/>
        <v>0</v>
      </c>
      <c r="AN145" s="185">
        <f t="shared" si="596"/>
        <v>0</v>
      </c>
      <c r="AO145" s="185">
        <f t="shared" si="596"/>
        <v>0</v>
      </c>
      <c r="AP145" s="185">
        <f t="shared" si="596"/>
        <v>0</v>
      </c>
      <c r="AQ145" s="185">
        <f t="shared" si="596"/>
        <v>0</v>
      </c>
      <c r="AR145" s="185">
        <f t="shared" si="596"/>
        <v>0</v>
      </c>
      <c r="AS145" s="185">
        <f t="shared" si="596"/>
        <v>0</v>
      </c>
      <c r="AT145" s="185">
        <f t="shared" si="596"/>
        <v>0</v>
      </c>
      <c r="AU145" s="185">
        <f t="shared" si="596"/>
        <v>0</v>
      </c>
      <c r="AV145" s="185">
        <f t="shared" si="596"/>
        <v>0</v>
      </c>
      <c r="AW145" s="185">
        <f t="shared" si="596"/>
        <v>0</v>
      </c>
      <c r="AX145" s="185">
        <f t="shared" si="596"/>
        <v>0</v>
      </c>
      <c r="AY145" s="185">
        <f t="shared" si="596"/>
        <v>0</v>
      </c>
      <c r="AZ145" s="185">
        <f t="shared" si="596"/>
        <v>0</v>
      </c>
      <c r="BA145" s="185">
        <f t="shared" si="596"/>
        <v>0</v>
      </c>
      <c r="BB145" s="185">
        <f t="shared" si="596"/>
        <v>0</v>
      </c>
      <c r="BC145" s="185">
        <f t="shared" si="596"/>
        <v>0</v>
      </c>
      <c r="BD145" s="185">
        <f t="shared" si="596"/>
        <v>0</v>
      </c>
      <c r="BE145" s="185">
        <f t="shared" si="596"/>
        <v>0</v>
      </c>
      <c r="BF145" s="185">
        <f t="shared" si="596"/>
        <v>0</v>
      </c>
      <c r="BG145" s="185">
        <f t="shared" si="596"/>
        <v>0</v>
      </c>
      <c r="BH145" s="185">
        <f t="shared" si="596"/>
        <v>0</v>
      </c>
      <c r="BI145" s="185">
        <f t="shared" si="596"/>
        <v>0</v>
      </c>
      <c r="BJ145" s="185">
        <f t="shared" si="596"/>
        <v>0</v>
      </c>
      <c r="BK145" s="185">
        <f t="shared" si="596"/>
        <v>0</v>
      </c>
      <c r="BL145" s="156"/>
      <c r="BM145" s="157"/>
      <c r="BN145" s="157"/>
      <c r="BO145" s="157"/>
      <c r="BP145" s="157"/>
    </row>
    <row r="146" spans="1:68" ht="15.75" customHeight="1">
      <c r="A146" s="88"/>
      <c r="B146" s="88"/>
      <c r="C146" s="89" t="s">
        <v>318</v>
      </c>
      <c r="D146" s="90" t="s">
        <v>366</v>
      </c>
      <c r="E146" s="165"/>
      <c r="F146" s="165"/>
      <c r="G146" s="93" t="e">
        <f t="shared" si="589"/>
        <v>#DIV/0!</v>
      </c>
      <c r="H146" s="93" t="e">
        <f t="shared" si="590"/>
        <v>#DIV/0!</v>
      </c>
      <c r="I146" s="141"/>
      <c r="J146" s="95"/>
      <c r="K146" s="95"/>
      <c r="L146" s="201"/>
      <c r="M146" s="96">
        <f t="shared" ref="M146:O146" si="597">Y146+AB146+AE146+AH146+AK146+AN146+AQ146+AT146+AW146+AZ146+BC146+BF146</f>
        <v>0</v>
      </c>
      <c r="N146" s="96">
        <f t="shared" si="597"/>
        <v>0</v>
      </c>
      <c r="O146" s="96">
        <f t="shared" si="597"/>
        <v>0</v>
      </c>
      <c r="P146" s="96">
        <f t="shared" ref="P146:R146" si="598">IF(BI146=0,SUM(Y146+AB146+AE146+AH146+AK146+AN146+AQ146+AT146+AW146+AZ146+BC146+BF146),BI146)</f>
        <v>0</v>
      </c>
      <c r="Q146" s="96">
        <f t="shared" si="598"/>
        <v>0</v>
      </c>
      <c r="R146" s="96">
        <f t="shared" si="598"/>
        <v>0</v>
      </c>
      <c r="S146" s="96">
        <f t="shared" ref="S146:T146" si="599">I146-M146</f>
        <v>0</v>
      </c>
      <c r="T146" s="96">
        <f t="shared" si="599"/>
        <v>0</v>
      </c>
      <c r="U146" s="96">
        <f t="shared" ref="U146:U147" si="600">L146-O146</f>
        <v>0</v>
      </c>
      <c r="V146" s="97" t="e">
        <f t="shared" ref="V146:W146" si="601">M146/I146</f>
        <v>#DIV/0!</v>
      </c>
      <c r="W146" s="97" t="e">
        <f t="shared" si="601"/>
        <v>#DIV/0!</v>
      </c>
      <c r="X146" s="97" t="e">
        <f t="shared" si="595"/>
        <v>#DIV/0!</v>
      </c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8"/>
      <c r="BM146" s="99"/>
      <c r="BN146" s="99"/>
      <c r="BO146" s="99"/>
      <c r="BP146" s="99"/>
    </row>
    <row r="147" spans="1:68" ht="15.75" customHeight="1">
      <c r="A147" s="88"/>
      <c r="B147" s="88"/>
      <c r="C147" s="89" t="s">
        <v>367</v>
      </c>
      <c r="D147" s="90" t="s">
        <v>398</v>
      </c>
      <c r="E147" s="165"/>
      <c r="F147" s="165"/>
      <c r="G147" s="93" t="e">
        <f t="shared" si="589"/>
        <v>#DIV/0!</v>
      </c>
      <c r="H147" s="93" t="e">
        <f t="shared" si="590"/>
        <v>#DIV/0!</v>
      </c>
      <c r="I147" s="118"/>
      <c r="J147" s="95"/>
      <c r="K147" s="95"/>
      <c r="L147" s="201"/>
      <c r="M147" s="96">
        <f t="shared" ref="M147:O147" si="602">Y147+AB147+AE147+AH147+AK147+AN147+AQ147+AT147+AW147+AZ147+BC147+BF147</f>
        <v>0</v>
      </c>
      <c r="N147" s="96">
        <f t="shared" si="602"/>
        <v>0</v>
      </c>
      <c r="O147" s="96">
        <f t="shared" si="602"/>
        <v>0</v>
      </c>
      <c r="P147" s="96">
        <f t="shared" ref="P147:R147" si="603">IF(BI147=0,SUM(Y147+AB147+AE147+AH147+AK147+AN147+AQ147+AT147+AW147+AZ147+BC147+BF147),BI147)</f>
        <v>0</v>
      </c>
      <c r="Q147" s="96">
        <f t="shared" si="603"/>
        <v>0</v>
      </c>
      <c r="R147" s="96">
        <f t="shared" si="603"/>
        <v>0</v>
      </c>
      <c r="S147" s="96">
        <f t="shared" ref="S147:T147" si="604">I147-M147</f>
        <v>0</v>
      </c>
      <c r="T147" s="96">
        <f t="shared" si="604"/>
        <v>0</v>
      </c>
      <c r="U147" s="96">
        <f t="shared" si="600"/>
        <v>0</v>
      </c>
      <c r="V147" s="97" t="e">
        <f t="shared" ref="V147:W147" si="605">M147/I147</f>
        <v>#DIV/0!</v>
      </c>
      <c r="W147" s="97" t="e">
        <f t="shared" si="605"/>
        <v>#DIV/0!</v>
      </c>
      <c r="X147" s="97" t="e">
        <f t="shared" si="595"/>
        <v>#DIV/0!</v>
      </c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8"/>
      <c r="BM147" s="99"/>
      <c r="BN147" s="99"/>
      <c r="BO147" s="99"/>
      <c r="BP147" s="99"/>
    </row>
    <row r="148" spans="1:68" ht="15.75" customHeight="1">
      <c r="A148" s="88"/>
      <c r="B148" s="205" t="s">
        <v>399</v>
      </c>
      <c r="C148" s="89" t="s">
        <v>323</v>
      </c>
      <c r="D148" s="90" t="s">
        <v>353</v>
      </c>
      <c r="E148" s="165"/>
      <c r="F148" s="165"/>
      <c r="G148" s="93"/>
      <c r="H148" s="93"/>
      <c r="I148" s="118"/>
      <c r="J148" s="95">
        <v>500</v>
      </c>
      <c r="K148" s="95"/>
      <c r="L148" s="201"/>
      <c r="M148" s="96"/>
      <c r="N148" s="96">
        <f t="shared" ref="N148:O148" si="606">Z148+AC148+AF148+AI148+AL148+AO148+AR148+AU148+AX148+BA148+BD148+BG148</f>
        <v>500</v>
      </c>
      <c r="O148" s="96">
        <f t="shared" si="606"/>
        <v>0</v>
      </c>
      <c r="P148" s="96">
        <f t="shared" ref="P148:R148" si="607">IF(BI148=0,SUM(Y148+AB148+AE148+AH148+AK148+AN148+AQ148+AT148+AW148+AZ148+BC148+BF148),BI148)</f>
        <v>0</v>
      </c>
      <c r="Q148" s="96">
        <f t="shared" si="607"/>
        <v>500</v>
      </c>
      <c r="R148" s="96">
        <f t="shared" si="607"/>
        <v>0</v>
      </c>
      <c r="S148" s="96"/>
      <c r="T148" s="96"/>
      <c r="U148" s="96"/>
      <c r="V148" s="97"/>
      <c r="W148" s="97"/>
      <c r="X148" s="97"/>
      <c r="Y148" s="95"/>
      <c r="Z148" s="102">
        <v>500</v>
      </c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8"/>
      <c r="BM148" s="99"/>
      <c r="BN148" s="99"/>
      <c r="BO148" s="99"/>
      <c r="BP148" s="99"/>
    </row>
    <row r="149" spans="1:68" ht="15.75" customHeight="1">
      <c r="A149" s="88"/>
      <c r="B149" s="88"/>
      <c r="C149" s="89" t="s">
        <v>318</v>
      </c>
      <c r="D149" s="90" t="s">
        <v>400</v>
      </c>
      <c r="E149" s="165"/>
      <c r="F149" s="165"/>
      <c r="G149" s="93" t="e">
        <f t="shared" ref="G149:G151" si="608">I149/E149</f>
        <v>#DIV/0!</v>
      </c>
      <c r="H149" s="93" t="e">
        <f t="shared" ref="H149:H151" si="609">M149/E149</f>
        <v>#DIV/0!</v>
      </c>
      <c r="I149" s="95"/>
      <c r="J149" s="95"/>
      <c r="K149" s="95"/>
      <c r="L149" s="95"/>
      <c r="M149" s="96">
        <f t="shared" ref="M149:O149" si="610">Y149+AB149+AE149+AH149+AK149+AN149+AQ149+AT149+AW149+AZ149+BC149+BF149</f>
        <v>0</v>
      </c>
      <c r="N149" s="96">
        <f t="shared" si="610"/>
        <v>0</v>
      </c>
      <c r="O149" s="96">
        <f t="shared" si="610"/>
        <v>0</v>
      </c>
      <c r="P149" s="96">
        <f t="shared" ref="P149:R149" si="611">IF(BI149=0,SUM(Y149+AB149+AE149+AH149+AK149+AN149+AQ149+AT149+AW149+AZ149+BC149+BF149),BI149)</f>
        <v>0</v>
      </c>
      <c r="Q149" s="96">
        <f t="shared" si="611"/>
        <v>0</v>
      </c>
      <c r="R149" s="96">
        <f t="shared" si="611"/>
        <v>0</v>
      </c>
      <c r="S149" s="96">
        <f t="shared" ref="S149:T149" si="612">I149-M149</f>
        <v>0</v>
      </c>
      <c r="T149" s="96">
        <f t="shared" si="612"/>
        <v>0</v>
      </c>
      <c r="U149" s="96">
        <f>L149-O149</f>
        <v>0</v>
      </c>
      <c r="V149" s="97" t="e">
        <f t="shared" ref="V149:W149" si="613">M149/I149</f>
        <v>#DIV/0!</v>
      </c>
      <c r="W149" s="97" t="e">
        <f t="shared" si="613"/>
        <v>#DIV/0!</v>
      </c>
      <c r="X149" s="97" t="e">
        <f t="shared" ref="X149:X156" si="614">O149/L149</f>
        <v>#DIV/0!</v>
      </c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8"/>
      <c r="BM149" s="99"/>
      <c r="BN149" s="99"/>
      <c r="BO149" s="99"/>
      <c r="BP149" s="99"/>
    </row>
    <row r="150" spans="1:68" ht="15.75" customHeight="1">
      <c r="A150" s="245"/>
      <c r="B150" s="245"/>
      <c r="C150" s="246"/>
      <c r="D150" s="247" t="s">
        <v>401</v>
      </c>
      <c r="E150" s="248">
        <f t="shared" ref="E150:F150" si="615">SUM(E151:E153)</f>
        <v>0</v>
      </c>
      <c r="F150" s="248">
        <f t="shared" si="615"/>
        <v>0</v>
      </c>
      <c r="G150" s="222" t="e">
        <f t="shared" si="608"/>
        <v>#DIV/0!</v>
      </c>
      <c r="H150" s="186" t="e">
        <f t="shared" si="609"/>
        <v>#DIV/0!</v>
      </c>
      <c r="I150" s="248">
        <f t="shared" ref="I150:O150" si="616">SUM(I151:I153)</f>
        <v>0</v>
      </c>
      <c r="J150" s="248">
        <f t="shared" si="616"/>
        <v>293.62</v>
      </c>
      <c r="K150" s="248">
        <f t="shared" si="616"/>
        <v>0</v>
      </c>
      <c r="L150" s="248">
        <f t="shared" si="616"/>
        <v>0</v>
      </c>
      <c r="M150" s="248">
        <f t="shared" si="616"/>
        <v>0</v>
      </c>
      <c r="N150" s="248">
        <f t="shared" si="616"/>
        <v>0</v>
      </c>
      <c r="O150" s="248">
        <f t="shared" si="616"/>
        <v>0</v>
      </c>
      <c r="P150" s="237">
        <f t="shared" ref="P150:R150" si="617">IF(BI150=0,SUM(Y150+AB150+AE150+AH150+AK150+AN150+AQ150+AT150+AW150+AZ150+BC150+BF150),BI150)</f>
        <v>0</v>
      </c>
      <c r="Q150" s="237">
        <f t="shared" si="617"/>
        <v>0</v>
      </c>
      <c r="R150" s="237">
        <f t="shared" si="617"/>
        <v>0</v>
      </c>
      <c r="S150" s="248">
        <f t="shared" ref="S150:U150" si="618">SUM(S151:S153)</f>
        <v>0</v>
      </c>
      <c r="T150" s="248">
        <f t="shared" si="618"/>
        <v>293.62</v>
      </c>
      <c r="U150" s="248">
        <f t="shared" si="618"/>
        <v>0</v>
      </c>
      <c r="V150" s="249" t="e">
        <f t="shared" ref="V150:W150" si="619">M150/I150</f>
        <v>#DIV/0!</v>
      </c>
      <c r="W150" s="249">
        <f t="shared" si="619"/>
        <v>0</v>
      </c>
      <c r="X150" s="249" t="e">
        <f t="shared" si="614"/>
        <v>#DIV/0!</v>
      </c>
      <c r="Y150" s="248">
        <f t="shared" ref="Y150:BK150" si="620">SUM(Y151:Y153)</f>
        <v>0</v>
      </c>
      <c r="Z150" s="248">
        <f t="shared" si="620"/>
        <v>0</v>
      </c>
      <c r="AA150" s="248">
        <f t="shared" si="620"/>
        <v>0</v>
      </c>
      <c r="AB150" s="248">
        <f t="shared" si="620"/>
        <v>0</v>
      </c>
      <c r="AC150" s="248">
        <f t="shared" si="620"/>
        <v>0</v>
      </c>
      <c r="AD150" s="248">
        <f t="shared" si="620"/>
        <v>0</v>
      </c>
      <c r="AE150" s="248">
        <f t="shared" si="620"/>
        <v>0</v>
      </c>
      <c r="AF150" s="248">
        <f t="shared" si="620"/>
        <v>0</v>
      </c>
      <c r="AG150" s="248">
        <f t="shared" si="620"/>
        <v>0</v>
      </c>
      <c r="AH150" s="248">
        <f t="shared" si="620"/>
        <v>0</v>
      </c>
      <c r="AI150" s="248">
        <f t="shared" si="620"/>
        <v>0</v>
      </c>
      <c r="AJ150" s="248">
        <f t="shared" si="620"/>
        <v>0</v>
      </c>
      <c r="AK150" s="248">
        <f t="shared" si="620"/>
        <v>0</v>
      </c>
      <c r="AL150" s="248">
        <f t="shared" si="620"/>
        <v>0</v>
      </c>
      <c r="AM150" s="248">
        <f t="shared" si="620"/>
        <v>0</v>
      </c>
      <c r="AN150" s="248">
        <f t="shared" si="620"/>
        <v>0</v>
      </c>
      <c r="AO150" s="248">
        <f t="shared" si="620"/>
        <v>0</v>
      </c>
      <c r="AP150" s="248">
        <f t="shared" si="620"/>
        <v>0</v>
      </c>
      <c r="AQ150" s="248">
        <f t="shared" si="620"/>
        <v>0</v>
      </c>
      <c r="AR150" s="248">
        <f t="shared" si="620"/>
        <v>0</v>
      </c>
      <c r="AS150" s="248">
        <f t="shared" si="620"/>
        <v>0</v>
      </c>
      <c r="AT150" s="248">
        <f t="shared" si="620"/>
        <v>0</v>
      </c>
      <c r="AU150" s="248">
        <f t="shared" si="620"/>
        <v>0</v>
      </c>
      <c r="AV150" s="248">
        <f t="shared" si="620"/>
        <v>0</v>
      </c>
      <c r="AW150" s="248">
        <f t="shared" si="620"/>
        <v>0</v>
      </c>
      <c r="AX150" s="248">
        <f t="shared" si="620"/>
        <v>0</v>
      </c>
      <c r="AY150" s="248">
        <f t="shared" si="620"/>
        <v>0</v>
      </c>
      <c r="AZ150" s="248">
        <f t="shared" si="620"/>
        <v>0</v>
      </c>
      <c r="BA150" s="248">
        <f t="shared" si="620"/>
        <v>0</v>
      </c>
      <c r="BB150" s="248">
        <f t="shared" si="620"/>
        <v>0</v>
      </c>
      <c r="BC150" s="248">
        <f t="shared" si="620"/>
        <v>0</v>
      </c>
      <c r="BD150" s="248">
        <f t="shared" si="620"/>
        <v>0</v>
      </c>
      <c r="BE150" s="248">
        <f t="shared" si="620"/>
        <v>0</v>
      </c>
      <c r="BF150" s="248">
        <f t="shared" si="620"/>
        <v>0</v>
      </c>
      <c r="BG150" s="248">
        <f t="shared" si="620"/>
        <v>0</v>
      </c>
      <c r="BH150" s="248">
        <f t="shared" si="620"/>
        <v>0</v>
      </c>
      <c r="BI150" s="248">
        <f t="shared" si="620"/>
        <v>0</v>
      </c>
      <c r="BJ150" s="248">
        <f t="shared" si="620"/>
        <v>0</v>
      </c>
      <c r="BK150" s="248">
        <f t="shared" si="620"/>
        <v>0</v>
      </c>
      <c r="BL150" s="232"/>
      <c r="BM150" s="233"/>
      <c r="BN150" s="233"/>
      <c r="BO150" s="233"/>
      <c r="BP150" s="233"/>
    </row>
    <row r="151" spans="1:68" ht="15.75" customHeight="1">
      <c r="A151" s="88"/>
      <c r="B151" s="130" t="s">
        <v>402</v>
      </c>
      <c r="C151" s="89" t="s">
        <v>403</v>
      </c>
      <c r="D151" s="90" t="s">
        <v>404</v>
      </c>
      <c r="E151" s="165"/>
      <c r="F151" s="165"/>
      <c r="G151" s="93" t="e">
        <f t="shared" si="608"/>
        <v>#DIV/0!</v>
      </c>
      <c r="H151" s="93" t="e">
        <f t="shared" si="609"/>
        <v>#DIV/0!</v>
      </c>
      <c r="I151" s="141"/>
      <c r="J151" s="130">
        <v>293.62</v>
      </c>
      <c r="K151" s="203"/>
      <c r="L151" s="201"/>
      <c r="M151" s="96">
        <f t="shared" ref="M151:O151" si="621">Y151+AB151+AE151+AH151+AK151+AN151+AQ151+AT151+AW151+AZ151+BC151+BF151</f>
        <v>0</v>
      </c>
      <c r="N151" s="96">
        <f t="shared" si="621"/>
        <v>0</v>
      </c>
      <c r="O151" s="96">
        <f t="shared" si="621"/>
        <v>0</v>
      </c>
      <c r="P151" s="96">
        <f t="shared" ref="P151:R151" si="622">IF(BI151=0,SUM(Y151+AB151+AE151+AH151+AK151+AN151+AQ151+AT151+AW151+AZ151+BC151+BF151),BI151)</f>
        <v>0</v>
      </c>
      <c r="Q151" s="96">
        <f t="shared" si="622"/>
        <v>0</v>
      </c>
      <c r="R151" s="96">
        <f t="shared" si="622"/>
        <v>0</v>
      </c>
      <c r="S151" s="96">
        <f t="shared" ref="S151:T151" si="623">I151-M151</f>
        <v>0</v>
      </c>
      <c r="T151" s="96">
        <f t="shared" si="623"/>
        <v>293.62</v>
      </c>
      <c r="U151" s="96">
        <f t="shared" ref="U151:U153" si="624">L151-O151</f>
        <v>0</v>
      </c>
      <c r="V151" s="97" t="e">
        <f t="shared" ref="V151:W151" si="625">M151/I151</f>
        <v>#DIV/0!</v>
      </c>
      <c r="W151" s="97">
        <f t="shared" si="625"/>
        <v>0</v>
      </c>
      <c r="X151" s="97" t="e">
        <f t="shared" si="614"/>
        <v>#DIV/0!</v>
      </c>
      <c r="Y151" s="95"/>
      <c r="Z151" s="95"/>
      <c r="AA151" s="95"/>
      <c r="AB151" s="95"/>
      <c r="AC151" s="102">
        <v>0</v>
      </c>
      <c r="AD151" s="95"/>
      <c r="AE151" s="95"/>
      <c r="AF151" s="102">
        <v>0</v>
      </c>
      <c r="AG151" s="95"/>
      <c r="AH151" s="95"/>
      <c r="AI151" s="95"/>
      <c r="AJ151" s="95"/>
      <c r="AK151" s="95"/>
      <c r="AL151" s="102">
        <v>0</v>
      </c>
      <c r="AM151" s="95"/>
      <c r="AN151" s="95"/>
      <c r="AO151" s="95"/>
      <c r="AP151" s="95"/>
      <c r="AQ151" s="95"/>
      <c r="AR151" s="102">
        <v>0</v>
      </c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8"/>
      <c r="BM151" s="99"/>
      <c r="BN151" s="99"/>
      <c r="BO151" s="99"/>
      <c r="BP151" s="99"/>
    </row>
    <row r="152" spans="1:68" ht="15.75" customHeight="1">
      <c r="A152" s="88"/>
      <c r="B152" s="135"/>
      <c r="C152" s="89" t="s">
        <v>161</v>
      </c>
      <c r="D152" s="90" t="s">
        <v>405</v>
      </c>
      <c r="E152" s="165"/>
      <c r="F152" s="165"/>
      <c r="G152" s="93"/>
      <c r="H152" s="93"/>
      <c r="I152" s="141"/>
      <c r="J152" s="203"/>
      <c r="K152" s="203"/>
      <c r="L152" s="201"/>
      <c r="M152" s="96">
        <f t="shared" ref="M152:O152" si="626">Y152+AB152+AE152+AH152+AK152+AN152+AQ152+AT152+AW152+AZ152+BC152+BF152</f>
        <v>0</v>
      </c>
      <c r="N152" s="96">
        <f t="shared" si="626"/>
        <v>0</v>
      </c>
      <c r="O152" s="96">
        <f t="shared" si="626"/>
        <v>0</v>
      </c>
      <c r="P152" s="96">
        <f t="shared" ref="P152:R152" si="627">IF(BI152=0,SUM(Y152+AB152+AE152+AH152+AK152+AN152+AQ152+AT152+AW152+AZ152+BC152+BF152),BI152)</f>
        <v>0</v>
      </c>
      <c r="Q152" s="96">
        <f t="shared" si="627"/>
        <v>0</v>
      </c>
      <c r="R152" s="96">
        <f t="shared" si="627"/>
        <v>0</v>
      </c>
      <c r="S152" s="96">
        <f t="shared" ref="S152:T152" si="628">I152-M152</f>
        <v>0</v>
      </c>
      <c r="T152" s="96">
        <f t="shared" si="628"/>
        <v>0</v>
      </c>
      <c r="U152" s="96">
        <f t="shared" si="624"/>
        <v>0</v>
      </c>
      <c r="V152" s="97" t="e">
        <f t="shared" ref="V152:W152" si="629">M152/I152</f>
        <v>#DIV/0!</v>
      </c>
      <c r="W152" s="97" t="e">
        <f t="shared" si="629"/>
        <v>#DIV/0!</v>
      </c>
      <c r="X152" s="97" t="e">
        <f t="shared" si="614"/>
        <v>#DIV/0!</v>
      </c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102">
        <v>0</v>
      </c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8"/>
      <c r="BM152" s="99"/>
      <c r="BN152" s="99"/>
      <c r="BO152" s="99"/>
      <c r="BP152" s="99"/>
    </row>
    <row r="153" spans="1:68" ht="15.75" customHeight="1">
      <c r="A153" s="88"/>
      <c r="B153" s="88"/>
      <c r="C153" s="89" t="s">
        <v>298</v>
      </c>
      <c r="D153" s="90" t="s">
        <v>406</v>
      </c>
      <c r="E153" s="165"/>
      <c r="F153" s="165"/>
      <c r="G153" s="93" t="e">
        <f t="shared" ref="G153:G156" si="630">I153/E153</f>
        <v>#DIV/0!</v>
      </c>
      <c r="H153" s="93" t="e">
        <f t="shared" ref="H153:H156" si="631">M153/E153</f>
        <v>#DIV/0!</v>
      </c>
      <c r="I153" s="95"/>
      <c r="J153" s="95"/>
      <c r="K153" s="95"/>
      <c r="L153" s="95"/>
      <c r="M153" s="96">
        <f t="shared" ref="M153:O153" si="632">Y153+AB153+AE153+AH153+AK153+AN153+AQ153+AT153+AW153+AZ153+BC153+BF153</f>
        <v>0</v>
      </c>
      <c r="N153" s="96">
        <f t="shared" si="632"/>
        <v>0</v>
      </c>
      <c r="O153" s="96">
        <f t="shared" si="632"/>
        <v>0</v>
      </c>
      <c r="P153" s="96">
        <f t="shared" ref="P153:R153" si="633">IF(BI153=0,SUM(Y153+AB153+AE153+AH153+AK153+AN153+AQ153+AT153+AW153+AZ153+BC153+BF153),BI153)</f>
        <v>0</v>
      </c>
      <c r="Q153" s="96">
        <f t="shared" si="633"/>
        <v>0</v>
      </c>
      <c r="R153" s="96">
        <f t="shared" si="633"/>
        <v>0</v>
      </c>
      <c r="S153" s="96">
        <f t="shared" ref="S153:T153" si="634">I153-M153</f>
        <v>0</v>
      </c>
      <c r="T153" s="96">
        <f t="shared" si="634"/>
        <v>0</v>
      </c>
      <c r="U153" s="96">
        <f t="shared" si="624"/>
        <v>0</v>
      </c>
      <c r="V153" s="97" t="e">
        <f t="shared" ref="V153:W153" si="635">M153/I153</f>
        <v>#DIV/0!</v>
      </c>
      <c r="W153" s="97" t="e">
        <f t="shared" si="635"/>
        <v>#DIV/0!</v>
      </c>
      <c r="X153" s="97" t="e">
        <f t="shared" si="614"/>
        <v>#DIV/0!</v>
      </c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8"/>
      <c r="BM153" s="99"/>
      <c r="BN153" s="99"/>
      <c r="BO153" s="99"/>
      <c r="BP153" s="99"/>
    </row>
    <row r="154" spans="1:68" ht="15.75" customHeight="1">
      <c r="A154" s="245"/>
      <c r="B154" s="245"/>
      <c r="C154" s="246"/>
      <c r="D154" s="247" t="s">
        <v>407</v>
      </c>
      <c r="E154" s="248">
        <f t="shared" ref="E154:F154" si="636">SUM(E155:E158)</f>
        <v>0</v>
      </c>
      <c r="F154" s="248">
        <f t="shared" si="636"/>
        <v>0</v>
      </c>
      <c r="G154" s="222" t="e">
        <f t="shared" si="630"/>
        <v>#DIV/0!</v>
      </c>
      <c r="H154" s="186" t="e">
        <f t="shared" si="631"/>
        <v>#DIV/0!</v>
      </c>
      <c r="I154" s="248">
        <f t="shared" ref="I154:O154" si="637">SUM(I155:I158)</f>
        <v>4906.54</v>
      </c>
      <c r="J154" s="248">
        <f t="shared" si="637"/>
        <v>8700</v>
      </c>
      <c r="K154" s="248">
        <f t="shared" si="637"/>
        <v>0</v>
      </c>
      <c r="L154" s="248">
        <f t="shared" si="637"/>
        <v>0</v>
      </c>
      <c r="M154" s="248">
        <f t="shared" si="637"/>
        <v>0</v>
      </c>
      <c r="N154" s="248">
        <f t="shared" si="637"/>
        <v>0</v>
      </c>
      <c r="O154" s="248">
        <f t="shared" si="637"/>
        <v>0</v>
      </c>
      <c r="P154" s="237">
        <f t="shared" ref="P154:R154" si="638">IF(BI154=0,SUM(Y154+AB154+AE154+AH154+AK154+AN154+AQ154+AT154+AW154+AZ154+BC154+BF154),BI154)</f>
        <v>0</v>
      </c>
      <c r="Q154" s="237">
        <f t="shared" si="638"/>
        <v>0</v>
      </c>
      <c r="R154" s="237">
        <f t="shared" si="638"/>
        <v>0</v>
      </c>
      <c r="S154" s="248">
        <f t="shared" ref="S154:U154" si="639">SUM(S155:S158)</f>
        <v>4906.54</v>
      </c>
      <c r="T154" s="248">
        <f t="shared" si="639"/>
        <v>8700</v>
      </c>
      <c r="U154" s="248">
        <f t="shared" si="639"/>
        <v>0</v>
      </c>
      <c r="V154" s="249">
        <f t="shared" ref="V154:W154" si="640">M154/I154</f>
        <v>0</v>
      </c>
      <c r="W154" s="249">
        <f t="shared" si="640"/>
        <v>0</v>
      </c>
      <c r="X154" s="249" t="e">
        <f t="shared" si="614"/>
        <v>#DIV/0!</v>
      </c>
      <c r="Y154" s="248">
        <f t="shared" ref="Y154:BK154" si="641">SUM(Y155:Y158)</f>
        <v>0</v>
      </c>
      <c r="Z154" s="248">
        <f t="shared" si="641"/>
        <v>0</v>
      </c>
      <c r="AA154" s="248">
        <f t="shared" si="641"/>
        <v>0</v>
      </c>
      <c r="AB154" s="248">
        <f t="shared" si="641"/>
        <v>0</v>
      </c>
      <c r="AC154" s="248">
        <f t="shared" si="641"/>
        <v>0</v>
      </c>
      <c r="AD154" s="248">
        <f t="shared" si="641"/>
        <v>0</v>
      </c>
      <c r="AE154" s="248">
        <f t="shared" si="641"/>
        <v>0</v>
      </c>
      <c r="AF154" s="248">
        <f t="shared" si="641"/>
        <v>0</v>
      </c>
      <c r="AG154" s="248">
        <f t="shared" si="641"/>
        <v>0</v>
      </c>
      <c r="AH154" s="248">
        <f t="shared" si="641"/>
        <v>0</v>
      </c>
      <c r="AI154" s="248">
        <f t="shared" si="641"/>
        <v>0</v>
      </c>
      <c r="AJ154" s="248">
        <f t="shared" si="641"/>
        <v>0</v>
      </c>
      <c r="AK154" s="248">
        <f t="shared" si="641"/>
        <v>0</v>
      </c>
      <c r="AL154" s="248">
        <f t="shared" si="641"/>
        <v>0</v>
      </c>
      <c r="AM154" s="248">
        <f t="shared" si="641"/>
        <v>0</v>
      </c>
      <c r="AN154" s="248">
        <f t="shared" si="641"/>
        <v>0</v>
      </c>
      <c r="AO154" s="248">
        <f t="shared" si="641"/>
        <v>0</v>
      </c>
      <c r="AP154" s="248">
        <f t="shared" si="641"/>
        <v>0</v>
      </c>
      <c r="AQ154" s="248">
        <f t="shared" si="641"/>
        <v>0</v>
      </c>
      <c r="AR154" s="248">
        <f t="shared" si="641"/>
        <v>0</v>
      </c>
      <c r="AS154" s="248">
        <f t="shared" si="641"/>
        <v>0</v>
      </c>
      <c r="AT154" s="248">
        <f t="shared" si="641"/>
        <v>0</v>
      </c>
      <c r="AU154" s="248">
        <f t="shared" si="641"/>
        <v>0</v>
      </c>
      <c r="AV154" s="248">
        <f t="shared" si="641"/>
        <v>0</v>
      </c>
      <c r="AW154" s="248">
        <f t="shared" si="641"/>
        <v>0</v>
      </c>
      <c r="AX154" s="248">
        <f t="shared" si="641"/>
        <v>0</v>
      </c>
      <c r="AY154" s="248">
        <f t="shared" si="641"/>
        <v>0</v>
      </c>
      <c r="AZ154" s="248">
        <f t="shared" si="641"/>
        <v>0</v>
      </c>
      <c r="BA154" s="248">
        <f t="shared" si="641"/>
        <v>0</v>
      </c>
      <c r="BB154" s="248">
        <f t="shared" si="641"/>
        <v>0</v>
      </c>
      <c r="BC154" s="248">
        <f t="shared" si="641"/>
        <v>0</v>
      </c>
      <c r="BD154" s="248">
        <f t="shared" si="641"/>
        <v>0</v>
      </c>
      <c r="BE154" s="248">
        <f t="shared" si="641"/>
        <v>0</v>
      </c>
      <c r="BF154" s="248">
        <f t="shared" si="641"/>
        <v>0</v>
      </c>
      <c r="BG154" s="248">
        <f t="shared" si="641"/>
        <v>0</v>
      </c>
      <c r="BH154" s="248">
        <f t="shared" si="641"/>
        <v>0</v>
      </c>
      <c r="BI154" s="248">
        <f t="shared" si="641"/>
        <v>0</v>
      </c>
      <c r="BJ154" s="248">
        <f t="shared" si="641"/>
        <v>0</v>
      </c>
      <c r="BK154" s="248">
        <f t="shared" si="641"/>
        <v>0</v>
      </c>
      <c r="BL154" s="232"/>
      <c r="BM154" s="233"/>
      <c r="BN154" s="233"/>
      <c r="BO154" s="233"/>
      <c r="BP154" s="233"/>
    </row>
    <row r="155" spans="1:68" ht="15.75" customHeight="1">
      <c r="A155" s="88"/>
      <c r="B155" s="88"/>
      <c r="C155" s="89" t="s">
        <v>161</v>
      </c>
      <c r="D155" s="90" t="s">
        <v>408</v>
      </c>
      <c r="E155" s="165"/>
      <c r="F155" s="250"/>
      <c r="G155" s="93" t="e">
        <f t="shared" si="630"/>
        <v>#DIV/0!</v>
      </c>
      <c r="H155" s="93" t="e">
        <f t="shared" si="631"/>
        <v>#DIV/0!</v>
      </c>
      <c r="I155" s="95"/>
      <c r="J155" s="95"/>
      <c r="K155" s="95"/>
      <c r="L155" s="94"/>
      <c r="M155" s="96">
        <f t="shared" ref="M155:O155" si="642">Y155+AB155+AE155+AH155+AK155+AN155+AQ155+AT155+AW155+AZ155+BC155+BF155</f>
        <v>0</v>
      </c>
      <c r="N155" s="96">
        <f t="shared" si="642"/>
        <v>0</v>
      </c>
      <c r="O155" s="96">
        <f t="shared" si="642"/>
        <v>0</v>
      </c>
      <c r="P155" s="96">
        <f t="shared" ref="P155:R155" si="643">IF(BI155=0,SUM(Y155+AB155+AE155+AH155+AK155+AN155+AQ155+AT155+AW155+AZ155+BC155+BF155),BI155)</f>
        <v>0</v>
      </c>
      <c r="Q155" s="96">
        <f t="shared" si="643"/>
        <v>0</v>
      </c>
      <c r="R155" s="96">
        <f t="shared" si="643"/>
        <v>0</v>
      </c>
      <c r="S155" s="96">
        <f t="shared" ref="S155:T155" si="644">I155-M155</f>
        <v>0</v>
      </c>
      <c r="T155" s="96">
        <f t="shared" si="644"/>
        <v>0</v>
      </c>
      <c r="U155" s="96">
        <f t="shared" ref="U155:U158" si="645">L155-O155</f>
        <v>0</v>
      </c>
      <c r="V155" s="97" t="e">
        <f t="shared" ref="V155:W155" si="646">M155/I155</f>
        <v>#DIV/0!</v>
      </c>
      <c r="W155" s="97" t="e">
        <f t="shared" si="646"/>
        <v>#DIV/0!</v>
      </c>
      <c r="X155" s="97" t="e">
        <f t="shared" si="614"/>
        <v>#DIV/0!</v>
      </c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4"/>
      <c r="BG155" s="95"/>
      <c r="BH155" s="95"/>
      <c r="BI155" s="94"/>
      <c r="BJ155" s="95"/>
      <c r="BK155" s="95"/>
      <c r="BL155" s="98"/>
      <c r="BM155" s="99"/>
      <c r="BN155" s="99"/>
      <c r="BO155" s="99"/>
      <c r="BP155" s="99"/>
    </row>
    <row r="156" spans="1:68" ht="15.75" customHeight="1">
      <c r="A156" s="88"/>
      <c r="B156" s="142" t="s">
        <v>409</v>
      </c>
      <c r="C156" s="89"/>
      <c r="D156" s="90" t="s">
        <v>410</v>
      </c>
      <c r="E156" s="165"/>
      <c r="F156" s="165"/>
      <c r="G156" s="93" t="e">
        <f t="shared" si="630"/>
        <v>#DIV/0!</v>
      </c>
      <c r="H156" s="93" t="e">
        <f t="shared" si="631"/>
        <v>#DIV/0!</v>
      </c>
      <c r="I156" s="95"/>
      <c r="J156" s="166">
        <v>8700</v>
      </c>
      <c r="K156" s="116"/>
      <c r="L156" s="94"/>
      <c r="M156" s="96">
        <f t="shared" ref="M156:O156" si="647">Y156+AB156+AE156+AH156+AK156+AN156+AQ156+AT156+AW156+AZ156+BC156+BF156</f>
        <v>0</v>
      </c>
      <c r="N156" s="96">
        <f t="shared" si="647"/>
        <v>0</v>
      </c>
      <c r="O156" s="96">
        <f t="shared" si="647"/>
        <v>0</v>
      </c>
      <c r="P156" s="96">
        <f t="shared" ref="P156:R156" si="648">IF(BI156=0,SUM(Y156+AB156+AE156+AH156+AK156+AN156+AQ156+AT156+AW156+AZ156+BC156+BF156),BI156)</f>
        <v>0</v>
      </c>
      <c r="Q156" s="96">
        <f t="shared" si="648"/>
        <v>0</v>
      </c>
      <c r="R156" s="96">
        <f t="shared" si="648"/>
        <v>0</v>
      </c>
      <c r="S156" s="96">
        <f t="shared" ref="S156:T156" si="649">I156-M156</f>
        <v>0</v>
      </c>
      <c r="T156" s="96">
        <f t="shared" si="649"/>
        <v>8700</v>
      </c>
      <c r="U156" s="96">
        <f t="shared" si="645"/>
        <v>0</v>
      </c>
      <c r="V156" s="97" t="e">
        <f t="shared" ref="V156:W156" si="650">M156/I156</f>
        <v>#DIV/0!</v>
      </c>
      <c r="W156" s="97">
        <f t="shared" si="650"/>
        <v>0</v>
      </c>
      <c r="X156" s="97" t="e">
        <f t="shared" si="614"/>
        <v>#DIV/0!</v>
      </c>
      <c r="Y156" s="251"/>
      <c r="Z156" s="95"/>
      <c r="AA156" s="95"/>
      <c r="AB156" s="95"/>
      <c r="AC156" s="95"/>
      <c r="AD156" s="95"/>
      <c r="AE156" s="95"/>
      <c r="AF156" s="102">
        <v>0</v>
      </c>
      <c r="AG156" s="95"/>
      <c r="AH156" s="95"/>
      <c r="AI156" s="102">
        <v>0</v>
      </c>
      <c r="AJ156" s="95"/>
      <c r="AK156" s="95"/>
      <c r="AL156" s="95"/>
      <c r="AM156" s="95"/>
      <c r="AN156" s="95"/>
      <c r="AO156" s="95"/>
      <c r="AP156" s="95"/>
      <c r="AQ156" s="95"/>
      <c r="AR156" s="95"/>
      <c r="AS156" s="201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8"/>
      <c r="BM156" s="99"/>
      <c r="BN156" s="99"/>
      <c r="BO156" s="99"/>
      <c r="BP156" s="99"/>
    </row>
    <row r="157" spans="1:68" ht="15.75" customHeight="1">
      <c r="A157" s="21"/>
      <c r="B157" s="135"/>
      <c r="C157" s="89"/>
      <c r="D157" s="90" t="s">
        <v>411</v>
      </c>
      <c r="E157" s="165"/>
      <c r="F157" s="21"/>
      <c r="G157" s="93"/>
      <c r="H157" s="93"/>
      <c r="I157" s="95"/>
      <c r="J157" s="116"/>
      <c r="K157" s="116"/>
      <c r="L157" s="94"/>
      <c r="M157" s="96">
        <f t="shared" ref="M157:O157" si="651">Y157+AB157+AE157+AH157+AK157+AN157+AQ157+AT157+AW157+AZ157+BC157+BF157</f>
        <v>0</v>
      </c>
      <c r="N157" s="96">
        <f t="shared" si="651"/>
        <v>0</v>
      </c>
      <c r="O157" s="96">
        <f t="shared" si="651"/>
        <v>0</v>
      </c>
      <c r="P157" s="96">
        <f t="shared" ref="P157:R157" si="652">IF(BI157=0,SUM(Y157+AB157+AE157+AH157+AK157+AN157+AQ157+AT157+AW157+AZ157+BC157+BF157),BI157)</f>
        <v>0</v>
      </c>
      <c r="Q157" s="96">
        <f t="shared" si="652"/>
        <v>0</v>
      </c>
      <c r="R157" s="96">
        <f t="shared" si="652"/>
        <v>0</v>
      </c>
      <c r="S157" s="96">
        <f t="shared" ref="S157:T157" si="653">I157-M157</f>
        <v>0</v>
      </c>
      <c r="T157" s="96">
        <f t="shared" si="653"/>
        <v>0</v>
      </c>
      <c r="U157" s="96">
        <f t="shared" si="645"/>
        <v>0</v>
      </c>
      <c r="V157" s="97"/>
      <c r="W157" s="97"/>
      <c r="X157" s="97"/>
      <c r="Y157" s="251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201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8"/>
      <c r="BM157" s="99"/>
      <c r="BN157" s="99"/>
      <c r="BO157" s="99"/>
      <c r="BP157" s="99"/>
    </row>
    <row r="158" spans="1:68" ht="15.75" customHeight="1">
      <c r="A158" s="359" t="s">
        <v>673</v>
      </c>
      <c r="B158" s="88"/>
      <c r="C158" s="89" t="s">
        <v>165</v>
      </c>
      <c r="D158" s="206" t="s">
        <v>412</v>
      </c>
      <c r="E158" s="207"/>
      <c r="F158" s="207"/>
      <c r="G158" s="93" t="e">
        <f t="shared" ref="G158:G178" si="654">I158/E158</f>
        <v>#DIV/0!</v>
      </c>
      <c r="H158" s="93" t="e">
        <f t="shared" ref="H158:H178" si="655">M158/E158</f>
        <v>#DIV/0!</v>
      </c>
      <c r="I158" s="367">
        <f>3906.54+1000</f>
        <v>4906.54</v>
      </c>
      <c r="J158" s="203"/>
      <c r="K158" s="203"/>
      <c r="L158" s="201"/>
      <c r="M158" s="96">
        <f t="shared" ref="M158:N158" si="656">Y158+AB158+AE158+AH158+AK158+AN158+AQ158+AT158+AW158+AZ158+BC158+BF158</f>
        <v>0</v>
      </c>
      <c r="N158" s="96">
        <f t="shared" si="656"/>
        <v>0</v>
      </c>
      <c r="O158" s="96"/>
      <c r="P158" s="96">
        <f t="shared" ref="P158:Q158" si="657">IF(BI158=0,SUM(Y158+AB158+AE158+AH158+AK158+AN158+AQ158+AT158+AW158+AZ158+BC158+BF158),BI158)</f>
        <v>0</v>
      </c>
      <c r="Q158" s="96">
        <f t="shared" si="657"/>
        <v>0</v>
      </c>
      <c r="R158" s="96"/>
      <c r="S158" s="96">
        <f t="shared" ref="S158:T158" si="658">I158-M158</f>
        <v>4906.54</v>
      </c>
      <c r="T158" s="96">
        <f t="shared" si="658"/>
        <v>0</v>
      </c>
      <c r="U158" s="96">
        <f t="shared" si="645"/>
        <v>0</v>
      </c>
      <c r="V158" s="97">
        <f t="shared" ref="V158:W158" si="659">M158/I158</f>
        <v>0</v>
      </c>
      <c r="W158" s="97" t="e">
        <f t="shared" si="659"/>
        <v>#DIV/0!</v>
      </c>
      <c r="X158" s="97" t="e">
        <f t="shared" ref="X158:X169" si="660">O158/L158</f>
        <v>#DIV/0!</v>
      </c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 t="s">
        <v>413</v>
      </c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98"/>
      <c r="BM158" s="99"/>
      <c r="BN158" s="99"/>
      <c r="BO158" s="99"/>
      <c r="BP158" s="99"/>
    </row>
    <row r="159" spans="1:68" ht="15.75" customHeight="1">
      <c r="A159" s="85"/>
      <c r="B159" s="85"/>
      <c r="C159" s="85" t="s">
        <v>414</v>
      </c>
      <c r="D159" s="85"/>
      <c r="E159" s="86">
        <f t="shared" ref="E159:F159" si="661">E160+E168+E183</f>
        <v>121389.6</v>
      </c>
      <c r="F159" s="86">
        <f t="shared" si="661"/>
        <v>36000</v>
      </c>
      <c r="G159" s="106">
        <f t="shared" si="654"/>
        <v>1.2356907016746081E-2</v>
      </c>
      <c r="H159" s="106">
        <f t="shared" si="655"/>
        <v>0</v>
      </c>
      <c r="I159" s="86">
        <f t="shared" ref="I159:O159" si="662">I160+I168+I183</f>
        <v>1500</v>
      </c>
      <c r="J159" s="86">
        <f t="shared" si="662"/>
        <v>984.93000000000006</v>
      </c>
      <c r="K159" s="86">
        <f t="shared" si="662"/>
        <v>0</v>
      </c>
      <c r="L159" s="86">
        <f t="shared" si="662"/>
        <v>0</v>
      </c>
      <c r="M159" s="86">
        <f t="shared" si="662"/>
        <v>0</v>
      </c>
      <c r="N159" s="86">
        <f t="shared" si="662"/>
        <v>626.89</v>
      </c>
      <c r="O159" s="86">
        <f t="shared" si="662"/>
        <v>0</v>
      </c>
      <c r="P159" s="86">
        <f t="shared" ref="P159:R159" si="663">IF(BI159=0,SUM(Y159+AB159+AE159+AH159+AK159+AN159+AQ159+AT159+AW159+AZ159+BC159+BF159),BI159)</f>
        <v>0</v>
      </c>
      <c r="Q159" s="86">
        <f t="shared" si="663"/>
        <v>626.89</v>
      </c>
      <c r="R159" s="86">
        <f t="shared" si="663"/>
        <v>0</v>
      </c>
      <c r="S159" s="86">
        <f t="shared" ref="S159:U159" si="664">S160+S168+S183</f>
        <v>1500</v>
      </c>
      <c r="T159" s="86">
        <f t="shared" si="664"/>
        <v>358.04</v>
      </c>
      <c r="U159" s="86">
        <f t="shared" si="664"/>
        <v>0</v>
      </c>
      <c r="V159" s="87">
        <f t="shared" ref="V159:W159" si="665">M159/I159</f>
        <v>0</v>
      </c>
      <c r="W159" s="87">
        <f t="shared" si="665"/>
        <v>0.6364817804310966</v>
      </c>
      <c r="X159" s="87" t="e">
        <f t="shared" si="660"/>
        <v>#DIV/0!</v>
      </c>
      <c r="Y159" s="86">
        <f t="shared" ref="Y159:BK159" si="666">Y160+Y168+Y183</f>
        <v>0</v>
      </c>
      <c r="Z159" s="86">
        <f t="shared" si="666"/>
        <v>250</v>
      </c>
      <c r="AA159" s="86">
        <f t="shared" si="666"/>
        <v>0</v>
      </c>
      <c r="AB159" s="86">
        <f t="shared" si="666"/>
        <v>0</v>
      </c>
      <c r="AC159" s="86">
        <f t="shared" si="666"/>
        <v>0</v>
      </c>
      <c r="AD159" s="86">
        <f t="shared" si="666"/>
        <v>0</v>
      </c>
      <c r="AE159" s="86">
        <f t="shared" si="666"/>
        <v>0</v>
      </c>
      <c r="AF159" s="86">
        <f t="shared" si="666"/>
        <v>0</v>
      </c>
      <c r="AG159" s="86">
        <f t="shared" si="666"/>
        <v>0</v>
      </c>
      <c r="AH159" s="86">
        <f t="shared" si="666"/>
        <v>0</v>
      </c>
      <c r="AI159" s="86">
        <f t="shared" si="666"/>
        <v>376.89</v>
      </c>
      <c r="AJ159" s="86">
        <f t="shared" si="666"/>
        <v>0</v>
      </c>
      <c r="AK159" s="86">
        <f t="shared" si="666"/>
        <v>0</v>
      </c>
      <c r="AL159" s="86">
        <f t="shared" si="666"/>
        <v>0</v>
      </c>
      <c r="AM159" s="86">
        <f t="shared" si="666"/>
        <v>0</v>
      </c>
      <c r="AN159" s="86">
        <f t="shared" si="666"/>
        <v>0</v>
      </c>
      <c r="AO159" s="86">
        <f t="shared" si="666"/>
        <v>0</v>
      </c>
      <c r="AP159" s="86">
        <f t="shared" si="666"/>
        <v>0</v>
      </c>
      <c r="AQ159" s="86">
        <f t="shared" si="666"/>
        <v>0</v>
      </c>
      <c r="AR159" s="86">
        <f t="shared" si="666"/>
        <v>0</v>
      </c>
      <c r="AS159" s="86">
        <f t="shared" si="666"/>
        <v>0</v>
      </c>
      <c r="AT159" s="86">
        <f t="shared" si="666"/>
        <v>0</v>
      </c>
      <c r="AU159" s="86">
        <f t="shared" si="666"/>
        <v>0</v>
      </c>
      <c r="AV159" s="86">
        <f t="shared" si="666"/>
        <v>0</v>
      </c>
      <c r="AW159" s="86">
        <f t="shared" si="666"/>
        <v>0</v>
      </c>
      <c r="AX159" s="86">
        <f t="shared" si="666"/>
        <v>0</v>
      </c>
      <c r="AY159" s="86">
        <f t="shared" si="666"/>
        <v>0</v>
      </c>
      <c r="AZ159" s="86">
        <f t="shared" si="666"/>
        <v>0</v>
      </c>
      <c r="BA159" s="86">
        <f t="shared" si="666"/>
        <v>0</v>
      </c>
      <c r="BB159" s="86">
        <f t="shared" si="666"/>
        <v>0</v>
      </c>
      <c r="BC159" s="86">
        <f t="shared" si="666"/>
        <v>0</v>
      </c>
      <c r="BD159" s="86">
        <f t="shared" si="666"/>
        <v>0</v>
      </c>
      <c r="BE159" s="86">
        <f t="shared" si="666"/>
        <v>0</v>
      </c>
      <c r="BF159" s="86">
        <f t="shared" si="666"/>
        <v>0</v>
      </c>
      <c r="BG159" s="86">
        <f t="shared" si="666"/>
        <v>0</v>
      </c>
      <c r="BH159" s="86">
        <f t="shared" si="666"/>
        <v>0</v>
      </c>
      <c r="BI159" s="86">
        <f t="shared" si="666"/>
        <v>0</v>
      </c>
      <c r="BJ159" s="86">
        <f t="shared" si="666"/>
        <v>0</v>
      </c>
      <c r="BK159" s="86">
        <f t="shared" si="666"/>
        <v>0</v>
      </c>
      <c r="BL159" s="148"/>
      <c r="BM159" s="149"/>
      <c r="BN159" s="149"/>
      <c r="BO159" s="149"/>
      <c r="BP159" s="149"/>
    </row>
    <row r="160" spans="1:68" ht="15.75" customHeight="1">
      <c r="A160" s="252"/>
      <c r="B160" s="252"/>
      <c r="C160" s="182"/>
      <c r="D160" s="253" t="s">
        <v>415</v>
      </c>
      <c r="E160" s="254">
        <f t="shared" ref="E160:F160" si="667">E161+E165</f>
        <v>36444.800000000003</v>
      </c>
      <c r="F160" s="254">
        <f t="shared" si="667"/>
        <v>0</v>
      </c>
      <c r="G160" s="222">
        <f t="shared" si="654"/>
        <v>4.1158135042584948E-2</v>
      </c>
      <c r="H160" s="222">
        <f t="shared" si="655"/>
        <v>0</v>
      </c>
      <c r="I160" s="254">
        <f t="shared" ref="I160:O160" si="668">I161+I165</f>
        <v>1500</v>
      </c>
      <c r="J160" s="254">
        <f t="shared" si="668"/>
        <v>0</v>
      </c>
      <c r="K160" s="254">
        <f t="shared" si="668"/>
        <v>0</v>
      </c>
      <c r="L160" s="254">
        <f t="shared" si="668"/>
        <v>0</v>
      </c>
      <c r="M160" s="254">
        <f t="shared" si="668"/>
        <v>0</v>
      </c>
      <c r="N160" s="254">
        <f t="shared" si="668"/>
        <v>0</v>
      </c>
      <c r="O160" s="254">
        <f t="shared" si="668"/>
        <v>0</v>
      </c>
      <c r="P160" s="244">
        <f t="shared" ref="P160:R160" si="669">IF(BI160=0,SUM(Y160+AB160+AE160+AH160+AK160+AN160+AQ160+AT160+AW160+AZ160+BC160+BF160),BI160)</f>
        <v>0</v>
      </c>
      <c r="Q160" s="244">
        <f t="shared" si="669"/>
        <v>0</v>
      </c>
      <c r="R160" s="244">
        <f t="shared" si="669"/>
        <v>0</v>
      </c>
      <c r="S160" s="254">
        <f t="shared" ref="S160:U160" si="670">S161+S165</f>
        <v>1500</v>
      </c>
      <c r="T160" s="254">
        <f t="shared" si="670"/>
        <v>0</v>
      </c>
      <c r="U160" s="254">
        <f t="shared" si="670"/>
        <v>0</v>
      </c>
      <c r="V160" s="255">
        <f t="shared" ref="V160:W160" si="671">M160/I160</f>
        <v>0</v>
      </c>
      <c r="W160" s="255" t="e">
        <f t="shared" si="671"/>
        <v>#DIV/0!</v>
      </c>
      <c r="X160" s="255" t="e">
        <f t="shared" si="660"/>
        <v>#DIV/0!</v>
      </c>
      <c r="Y160" s="254">
        <f t="shared" ref="Y160:BK160" si="672">Y161+Y165</f>
        <v>0</v>
      </c>
      <c r="Z160" s="254">
        <f t="shared" si="672"/>
        <v>0</v>
      </c>
      <c r="AA160" s="254">
        <f t="shared" si="672"/>
        <v>0</v>
      </c>
      <c r="AB160" s="254">
        <f t="shared" si="672"/>
        <v>0</v>
      </c>
      <c r="AC160" s="254">
        <f t="shared" si="672"/>
        <v>0</v>
      </c>
      <c r="AD160" s="254">
        <f t="shared" si="672"/>
        <v>0</v>
      </c>
      <c r="AE160" s="254">
        <f t="shared" si="672"/>
        <v>0</v>
      </c>
      <c r="AF160" s="254">
        <f t="shared" si="672"/>
        <v>0</v>
      </c>
      <c r="AG160" s="254">
        <f t="shared" si="672"/>
        <v>0</v>
      </c>
      <c r="AH160" s="254">
        <f t="shared" si="672"/>
        <v>0</v>
      </c>
      <c r="AI160" s="254">
        <f t="shared" si="672"/>
        <v>0</v>
      </c>
      <c r="AJ160" s="254">
        <f t="shared" si="672"/>
        <v>0</v>
      </c>
      <c r="AK160" s="254">
        <f t="shared" si="672"/>
        <v>0</v>
      </c>
      <c r="AL160" s="254">
        <f t="shared" si="672"/>
        <v>0</v>
      </c>
      <c r="AM160" s="254">
        <f t="shared" si="672"/>
        <v>0</v>
      </c>
      <c r="AN160" s="254">
        <f t="shared" si="672"/>
        <v>0</v>
      </c>
      <c r="AO160" s="254">
        <f t="shared" si="672"/>
        <v>0</v>
      </c>
      <c r="AP160" s="254">
        <f t="shared" si="672"/>
        <v>0</v>
      </c>
      <c r="AQ160" s="254">
        <f t="shared" si="672"/>
        <v>0</v>
      </c>
      <c r="AR160" s="254">
        <f t="shared" si="672"/>
        <v>0</v>
      </c>
      <c r="AS160" s="254">
        <f t="shared" si="672"/>
        <v>0</v>
      </c>
      <c r="AT160" s="254">
        <f t="shared" si="672"/>
        <v>0</v>
      </c>
      <c r="AU160" s="254">
        <f t="shared" si="672"/>
        <v>0</v>
      </c>
      <c r="AV160" s="254">
        <f t="shared" si="672"/>
        <v>0</v>
      </c>
      <c r="AW160" s="254">
        <f t="shared" si="672"/>
        <v>0</v>
      </c>
      <c r="AX160" s="254">
        <f t="shared" si="672"/>
        <v>0</v>
      </c>
      <c r="AY160" s="254">
        <f t="shared" si="672"/>
        <v>0</v>
      </c>
      <c r="AZ160" s="254">
        <f t="shared" si="672"/>
        <v>0</v>
      </c>
      <c r="BA160" s="254">
        <f t="shared" si="672"/>
        <v>0</v>
      </c>
      <c r="BB160" s="254">
        <f t="shared" si="672"/>
        <v>0</v>
      </c>
      <c r="BC160" s="254">
        <f t="shared" si="672"/>
        <v>0</v>
      </c>
      <c r="BD160" s="254">
        <f t="shared" si="672"/>
        <v>0</v>
      </c>
      <c r="BE160" s="254">
        <f t="shared" si="672"/>
        <v>0</v>
      </c>
      <c r="BF160" s="254">
        <f t="shared" si="672"/>
        <v>0</v>
      </c>
      <c r="BG160" s="254">
        <f t="shared" si="672"/>
        <v>0</v>
      </c>
      <c r="BH160" s="254">
        <f t="shared" si="672"/>
        <v>0</v>
      </c>
      <c r="BI160" s="254">
        <f t="shared" si="672"/>
        <v>0</v>
      </c>
      <c r="BJ160" s="254">
        <f t="shared" si="672"/>
        <v>0</v>
      </c>
      <c r="BK160" s="254">
        <f t="shared" si="672"/>
        <v>0</v>
      </c>
      <c r="BL160" s="156"/>
      <c r="BM160" s="157"/>
      <c r="BN160" s="157"/>
      <c r="BO160" s="157"/>
      <c r="BP160" s="157"/>
    </row>
    <row r="161" spans="1:68" ht="15.75" customHeight="1">
      <c r="A161" s="239"/>
      <c r="B161" s="239"/>
      <c r="C161" s="228"/>
      <c r="D161" s="256" t="s">
        <v>416</v>
      </c>
      <c r="E161" s="230">
        <f t="shared" ref="E161:F161" si="673">SUM(E162:E164)</f>
        <v>36444.800000000003</v>
      </c>
      <c r="F161" s="230">
        <f t="shared" si="673"/>
        <v>0</v>
      </c>
      <c r="G161" s="186">
        <f t="shared" si="654"/>
        <v>4.1158135042584948E-2</v>
      </c>
      <c r="H161" s="186">
        <f t="shared" si="655"/>
        <v>0</v>
      </c>
      <c r="I161" s="230">
        <f t="shared" ref="I161:O161" si="674">SUM(I162:I164)</f>
        <v>1500</v>
      </c>
      <c r="J161" s="230">
        <f t="shared" si="674"/>
        <v>0</v>
      </c>
      <c r="K161" s="230">
        <f t="shared" si="674"/>
        <v>0</v>
      </c>
      <c r="L161" s="230">
        <f t="shared" si="674"/>
        <v>0</v>
      </c>
      <c r="M161" s="230">
        <f t="shared" si="674"/>
        <v>0</v>
      </c>
      <c r="N161" s="230">
        <f t="shared" si="674"/>
        <v>0</v>
      </c>
      <c r="O161" s="230">
        <f t="shared" si="674"/>
        <v>0</v>
      </c>
      <c r="P161" s="257">
        <f t="shared" ref="P161:R161" si="675">IF(BI161=0,SUM(Y161+AB161+AE161+AH161+AK161+AN161+AQ161+AT161+AW161+AZ161+BC161+BF161),BI161)</f>
        <v>0</v>
      </c>
      <c r="Q161" s="257">
        <f t="shared" si="675"/>
        <v>0</v>
      </c>
      <c r="R161" s="257">
        <f t="shared" si="675"/>
        <v>0</v>
      </c>
      <c r="S161" s="230">
        <f t="shared" ref="S161:U161" si="676">SUM(S162:S164)</f>
        <v>1500</v>
      </c>
      <c r="T161" s="230">
        <f t="shared" si="676"/>
        <v>0</v>
      </c>
      <c r="U161" s="230">
        <f t="shared" si="676"/>
        <v>0</v>
      </c>
      <c r="V161" s="258">
        <f t="shared" ref="V161:W161" si="677">M161/I161</f>
        <v>0</v>
      </c>
      <c r="W161" s="258" t="e">
        <f t="shared" si="677"/>
        <v>#DIV/0!</v>
      </c>
      <c r="X161" s="258" t="e">
        <f t="shared" si="660"/>
        <v>#DIV/0!</v>
      </c>
      <c r="Y161" s="230">
        <f t="shared" ref="Y161:BK161" si="678">SUM(Y162:Y164)</f>
        <v>0</v>
      </c>
      <c r="Z161" s="230">
        <f t="shared" si="678"/>
        <v>0</v>
      </c>
      <c r="AA161" s="230">
        <f t="shared" si="678"/>
        <v>0</v>
      </c>
      <c r="AB161" s="230">
        <f t="shared" si="678"/>
        <v>0</v>
      </c>
      <c r="AC161" s="230">
        <f t="shared" si="678"/>
        <v>0</v>
      </c>
      <c r="AD161" s="230">
        <f t="shared" si="678"/>
        <v>0</v>
      </c>
      <c r="AE161" s="230">
        <f t="shared" si="678"/>
        <v>0</v>
      </c>
      <c r="AF161" s="230">
        <f t="shared" si="678"/>
        <v>0</v>
      </c>
      <c r="AG161" s="230">
        <f t="shared" si="678"/>
        <v>0</v>
      </c>
      <c r="AH161" s="230">
        <f t="shared" si="678"/>
        <v>0</v>
      </c>
      <c r="AI161" s="230">
        <f t="shared" si="678"/>
        <v>0</v>
      </c>
      <c r="AJ161" s="230">
        <f t="shared" si="678"/>
        <v>0</v>
      </c>
      <c r="AK161" s="230">
        <f t="shared" si="678"/>
        <v>0</v>
      </c>
      <c r="AL161" s="230">
        <f t="shared" si="678"/>
        <v>0</v>
      </c>
      <c r="AM161" s="230">
        <f t="shared" si="678"/>
        <v>0</v>
      </c>
      <c r="AN161" s="230">
        <f t="shared" si="678"/>
        <v>0</v>
      </c>
      <c r="AO161" s="230">
        <f t="shared" si="678"/>
        <v>0</v>
      </c>
      <c r="AP161" s="230">
        <f t="shared" si="678"/>
        <v>0</v>
      </c>
      <c r="AQ161" s="230">
        <f t="shared" si="678"/>
        <v>0</v>
      </c>
      <c r="AR161" s="230">
        <f t="shared" si="678"/>
        <v>0</v>
      </c>
      <c r="AS161" s="230">
        <f t="shared" si="678"/>
        <v>0</v>
      </c>
      <c r="AT161" s="230">
        <f t="shared" si="678"/>
        <v>0</v>
      </c>
      <c r="AU161" s="230">
        <f t="shared" si="678"/>
        <v>0</v>
      </c>
      <c r="AV161" s="230">
        <f t="shared" si="678"/>
        <v>0</v>
      </c>
      <c r="AW161" s="230">
        <f t="shared" si="678"/>
        <v>0</v>
      </c>
      <c r="AX161" s="230">
        <f t="shared" si="678"/>
        <v>0</v>
      </c>
      <c r="AY161" s="230">
        <f t="shared" si="678"/>
        <v>0</v>
      </c>
      <c r="AZ161" s="230">
        <f t="shared" si="678"/>
        <v>0</v>
      </c>
      <c r="BA161" s="230">
        <f t="shared" si="678"/>
        <v>0</v>
      </c>
      <c r="BB161" s="230">
        <f t="shared" si="678"/>
        <v>0</v>
      </c>
      <c r="BC161" s="230">
        <f t="shared" si="678"/>
        <v>0</v>
      </c>
      <c r="BD161" s="230">
        <f t="shared" si="678"/>
        <v>0</v>
      </c>
      <c r="BE161" s="230">
        <f t="shared" si="678"/>
        <v>0</v>
      </c>
      <c r="BF161" s="230">
        <f t="shared" si="678"/>
        <v>0</v>
      </c>
      <c r="BG161" s="230">
        <f t="shared" si="678"/>
        <v>0</v>
      </c>
      <c r="BH161" s="230">
        <f t="shared" si="678"/>
        <v>0</v>
      </c>
      <c r="BI161" s="230">
        <f t="shared" si="678"/>
        <v>0</v>
      </c>
      <c r="BJ161" s="230">
        <f t="shared" si="678"/>
        <v>0</v>
      </c>
      <c r="BK161" s="230">
        <f t="shared" si="678"/>
        <v>0</v>
      </c>
      <c r="BL161" s="232"/>
      <c r="BM161" s="233"/>
      <c r="BN161" s="233"/>
      <c r="BO161" s="233"/>
      <c r="BP161" s="233"/>
    </row>
    <row r="162" spans="1:68" ht="16.5" customHeight="1">
      <c r="A162" s="88"/>
      <c r="B162" s="88"/>
      <c r="C162" s="89" t="s">
        <v>357</v>
      </c>
      <c r="D162" s="90" t="s">
        <v>417</v>
      </c>
      <c r="E162" s="193">
        <v>34944.800000000003</v>
      </c>
      <c r="F162" s="165"/>
      <c r="G162" s="93">
        <f t="shared" si="654"/>
        <v>0</v>
      </c>
      <c r="H162" s="93">
        <f t="shared" si="655"/>
        <v>0</v>
      </c>
      <c r="I162" s="141">
        <v>0</v>
      </c>
      <c r="J162" s="95"/>
      <c r="K162" s="95"/>
      <c r="L162" s="95"/>
      <c r="M162" s="96">
        <f t="shared" ref="M162:O162" si="679">Y162+AB162+AE162+AH162+AK162+AN162+AQ162+AT162+AW162+AZ162+BC162+BF162</f>
        <v>0</v>
      </c>
      <c r="N162" s="96">
        <f t="shared" si="679"/>
        <v>0</v>
      </c>
      <c r="O162" s="96">
        <f t="shared" si="679"/>
        <v>0</v>
      </c>
      <c r="P162" s="96">
        <f t="shared" ref="P162:R162" si="680">IF(BI162=0,SUM(Y162+AB162+AE162+AH162+AK162+AN162+AQ162+AT162+AW162+AZ162+BC162+BF162),BI162)</f>
        <v>0</v>
      </c>
      <c r="Q162" s="96">
        <f t="shared" si="680"/>
        <v>0</v>
      </c>
      <c r="R162" s="96">
        <f t="shared" si="680"/>
        <v>0</v>
      </c>
      <c r="S162" s="137">
        <f t="shared" ref="S162:T162" si="681">I162-M162</f>
        <v>0</v>
      </c>
      <c r="T162" s="96">
        <f t="shared" si="681"/>
        <v>0</v>
      </c>
      <c r="U162" s="96">
        <f t="shared" ref="U162:U164" si="682">L162-O162</f>
        <v>0</v>
      </c>
      <c r="V162" s="97" t="e">
        <f t="shared" ref="V162:W162" si="683">M162/I162</f>
        <v>#DIV/0!</v>
      </c>
      <c r="W162" s="97" t="e">
        <f t="shared" si="683"/>
        <v>#DIV/0!</v>
      </c>
      <c r="X162" s="97" t="e">
        <f t="shared" si="660"/>
        <v>#DIV/0!</v>
      </c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259">
        <v>0</v>
      </c>
      <c r="BG162" s="95"/>
      <c r="BH162" s="95"/>
      <c r="BI162" s="95"/>
      <c r="BJ162" s="95"/>
      <c r="BK162" s="95"/>
      <c r="BL162" s="98"/>
      <c r="BM162" s="99"/>
      <c r="BN162" s="99"/>
      <c r="BO162" s="99"/>
      <c r="BP162" s="99"/>
    </row>
    <row r="163" spans="1:68" ht="15.75" customHeight="1">
      <c r="A163" s="88" t="s">
        <v>527</v>
      </c>
      <c r="B163" s="110"/>
      <c r="C163" s="89" t="s">
        <v>200</v>
      </c>
      <c r="D163" s="90" t="s">
        <v>201</v>
      </c>
      <c r="E163" s="165">
        <v>1500</v>
      </c>
      <c r="F163" s="165"/>
      <c r="G163" s="93">
        <f t="shared" si="654"/>
        <v>1</v>
      </c>
      <c r="H163" s="93">
        <f t="shared" si="655"/>
        <v>0</v>
      </c>
      <c r="I163" s="94">
        <v>1500</v>
      </c>
      <c r="J163" s="95"/>
      <c r="K163" s="95"/>
      <c r="L163" s="260"/>
      <c r="M163" s="96">
        <f t="shared" ref="M163:O163" si="684">Y163+AB163+AE163+AH163+AK163+AN163+AQ163+AT163+AW163+AZ163+BC163+BF163</f>
        <v>0</v>
      </c>
      <c r="N163" s="96">
        <f t="shared" si="684"/>
        <v>0</v>
      </c>
      <c r="O163" s="96">
        <f t="shared" si="684"/>
        <v>0</v>
      </c>
      <c r="P163" s="96">
        <f t="shared" ref="P163:R163" si="685">IF(BI163=0,SUM(Y163+AB163+AE163+AH163+AK163+AN163+AQ163+AT163+AW163+AZ163+BC163+BF163),BI163)</f>
        <v>0</v>
      </c>
      <c r="Q163" s="96">
        <f t="shared" si="685"/>
        <v>0</v>
      </c>
      <c r="R163" s="96">
        <f t="shared" si="685"/>
        <v>0</v>
      </c>
      <c r="S163" s="96">
        <f t="shared" ref="S163:T163" si="686">I163-M163</f>
        <v>1500</v>
      </c>
      <c r="T163" s="96">
        <f t="shared" si="686"/>
        <v>0</v>
      </c>
      <c r="U163" s="96">
        <f t="shared" si="682"/>
        <v>0</v>
      </c>
      <c r="V163" s="97">
        <f t="shared" ref="V163:W163" si="687">M163/I163</f>
        <v>0</v>
      </c>
      <c r="W163" s="97" t="e">
        <f t="shared" si="687"/>
        <v>#DIV/0!</v>
      </c>
      <c r="X163" s="97" t="e">
        <f t="shared" si="660"/>
        <v>#DIV/0!</v>
      </c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8"/>
      <c r="BM163" s="99"/>
      <c r="BN163" s="99"/>
      <c r="BO163" s="99"/>
      <c r="BP163" s="99"/>
    </row>
    <row r="164" spans="1:68" ht="15.75" customHeight="1">
      <c r="A164" s="88"/>
      <c r="B164" s="88"/>
      <c r="C164" s="89" t="s">
        <v>213</v>
      </c>
      <c r="D164" s="90" t="s">
        <v>74</v>
      </c>
      <c r="E164" s="165"/>
      <c r="F164" s="165"/>
      <c r="G164" s="93" t="e">
        <f t="shared" si="654"/>
        <v>#DIV/0!</v>
      </c>
      <c r="H164" s="93" t="e">
        <f t="shared" si="655"/>
        <v>#DIV/0!</v>
      </c>
      <c r="I164" s="94"/>
      <c r="J164" s="95"/>
      <c r="K164" s="95"/>
      <c r="L164" s="94"/>
      <c r="M164" s="96">
        <f t="shared" ref="M164:O164" si="688">Y164+AB164+AE164+AH164+AK164+AN164+AQ164+AT164+AW164+AZ164+BC164+BF164</f>
        <v>0</v>
      </c>
      <c r="N164" s="96">
        <f t="shared" si="688"/>
        <v>0</v>
      </c>
      <c r="O164" s="96">
        <f t="shared" si="688"/>
        <v>0</v>
      </c>
      <c r="P164" s="96">
        <f t="shared" ref="P164:R164" si="689">IF(BI164=0,SUM(Y164+AB164+AE164+AH164+AK164+AN164+AQ164+AT164+AW164+AZ164+BC164+BF164),BI164)</f>
        <v>0</v>
      </c>
      <c r="Q164" s="96">
        <f t="shared" si="689"/>
        <v>0</v>
      </c>
      <c r="R164" s="96">
        <f t="shared" si="689"/>
        <v>0</v>
      </c>
      <c r="S164" s="96">
        <f t="shared" ref="S164:T164" si="690">I164-M164</f>
        <v>0</v>
      </c>
      <c r="T164" s="96">
        <f t="shared" si="690"/>
        <v>0</v>
      </c>
      <c r="U164" s="96">
        <f t="shared" si="682"/>
        <v>0</v>
      </c>
      <c r="V164" s="97" t="e">
        <f t="shared" ref="V164:W164" si="691">M164/I164</f>
        <v>#DIV/0!</v>
      </c>
      <c r="W164" s="97" t="e">
        <f t="shared" si="691"/>
        <v>#DIV/0!</v>
      </c>
      <c r="X164" s="97" t="e">
        <f t="shared" si="660"/>
        <v>#DIV/0!</v>
      </c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8"/>
      <c r="BM164" s="99"/>
      <c r="BN164" s="99"/>
      <c r="BO164" s="99"/>
      <c r="BP164" s="99"/>
    </row>
    <row r="165" spans="1:68" ht="15.75" customHeight="1">
      <c r="A165" s="239"/>
      <c r="B165" s="239"/>
      <c r="C165" s="228"/>
      <c r="D165" s="229" t="s">
        <v>418</v>
      </c>
      <c r="E165" s="230">
        <f t="shared" ref="E165:F165" si="692">SUM(E166:E167)</f>
        <v>0</v>
      </c>
      <c r="F165" s="230">
        <f t="shared" si="692"/>
        <v>0</v>
      </c>
      <c r="G165" s="187" t="e">
        <f t="shared" si="654"/>
        <v>#DIV/0!</v>
      </c>
      <c r="H165" s="187" t="e">
        <f t="shared" si="655"/>
        <v>#DIV/0!</v>
      </c>
      <c r="I165" s="230">
        <f t="shared" ref="I165:O165" si="693">SUM(I166:I167)</f>
        <v>0</v>
      </c>
      <c r="J165" s="230">
        <f t="shared" si="693"/>
        <v>0</v>
      </c>
      <c r="K165" s="230">
        <f t="shared" si="693"/>
        <v>0</v>
      </c>
      <c r="L165" s="230">
        <f t="shared" si="693"/>
        <v>0</v>
      </c>
      <c r="M165" s="230">
        <f t="shared" si="693"/>
        <v>0</v>
      </c>
      <c r="N165" s="230">
        <f t="shared" si="693"/>
        <v>0</v>
      </c>
      <c r="O165" s="230">
        <f t="shared" si="693"/>
        <v>0</v>
      </c>
      <c r="P165" s="257">
        <f t="shared" ref="P165:R165" si="694">IF(BI165=0,SUM(Y165+AB165+AE165+AH165+AK165+AN165+AQ165+AT165+AW165+AZ165+BC165+BF165),BI165)</f>
        <v>0</v>
      </c>
      <c r="Q165" s="257">
        <f t="shared" si="694"/>
        <v>0</v>
      </c>
      <c r="R165" s="257">
        <f t="shared" si="694"/>
        <v>0</v>
      </c>
      <c r="S165" s="230">
        <f t="shared" ref="S165:U165" si="695">SUM(S166:S167)</f>
        <v>0</v>
      </c>
      <c r="T165" s="230">
        <f t="shared" si="695"/>
        <v>0</v>
      </c>
      <c r="U165" s="230">
        <f t="shared" si="695"/>
        <v>0</v>
      </c>
      <c r="V165" s="258" t="e">
        <f t="shared" ref="V165:W165" si="696">M165/I165</f>
        <v>#DIV/0!</v>
      </c>
      <c r="W165" s="258" t="e">
        <f t="shared" si="696"/>
        <v>#DIV/0!</v>
      </c>
      <c r="X165" s="258" t="e">
        <f t="shared" si="660"/>
        <v>#DIV/0!</v>
      </c>
      <c r="Y165" s="230">
        <f t="shared" ref="Y165:BK165" si="697">SUM(Y166:Y167)</f>
        <v>0</v>
      </c>
      <c r="Z165" s="230">
        <f t="shared" si="697"/>
        <v>0</v>
      </c>
      <c r="AA165" s="230">
        <f t="shared" si="697"/>
        <v>0</v>
      </c>
      <c r="AB165" s="230">
        <f t="shared" si="697"/>
        <v>0</v>
      </c>
      <c r="AC165" s="230">
        <f t="shared" si="697"/>
        <v>0</v>
      </c>
      <c r="AD165" s="230">
        <f t="shared" si="697"/>
        <v>0</v>
      </c>
      <c r="AE165" s="230">
        <f t="shared" si="697"/>
        <v>0</v>
      </c>
      <c r="AF165" s="230">
        <f t="shared" si="697"/>
        <v>0</v>
      </c>
      <c r="AG165" s="230">
        <f t="shared" si="697"/>
        <v>0</v>
      </c>
      <c r="AH165" s="230">
        <f t="shared" si="697"/>
        <v>0</v>
      </c>
      <c r="AI165" s="230">
        <f t="shared" si="697"/>
        <v>0</v>
      </c>
      <c r="AJ165" s="230">
        <f t="shared" si="697"/>
        <v>0</v>
      </c>
      <c r="AK165" s="230">
        <f t="shared" si="697"/>
        <v>0</v>
      </c>
      <c r="AL165" s="230">
        <f t="shared" si="697"/>
        <v>0</v>
      </c>
      <c r="AM165" s="230">
        <f t="shared" si="697"/>
        <v>0</v>
      </c>
      <c r="AN165" s="230">
        <f t="shared" si="697"/>
        <v>0</v>
      </c>
      <c r="AO165" s="230">
        <f t="shared" si="697"/>
        <v>0</v>
      </c>
      <c r="AP165" s="230">
        <f t="shared" si="697"/>
        <v>0</v>
      </c>
      <c r="AQ165" s="230">
        <f t="shared" si="697"/>
        <v>0</v>
      </c>
      <c r="AR165" s="230">
        <f t="shared" si="697"/>
        <v>0</v>
      </c>
      <c r="AS165" s="230">
        <f t="shared" si="697"/>
        <v>0</v>
      </c>
      <c r="AT165" s="230">
        <f t="shared" si="697"/>
        <v>0</v>
      </c>
      <c r="AU165" s="230">
        <f t="shared" si="697"/>
        <v>0</v>
      </c>
      <c r="AV165" s="230">
        <f t="shared" si="697"/>
        <v>0</v>
      </c>
      <c r="AW165" s="230">
        <f t="shared" si="697"/>
        <v>0</v>
      </c>
      <c r="AX165" s="230">
        <f t="shared" si="697"/>
        <v>0</v>
      </c>
      <c r="AY165" s="230">
        <f t="shared" si="697"/>
        <v>0</v>
      </c>
      <c r="AZ165" s="230">
        <f t="shared" si="697"/>
        <v>0</v>
      </c>
      <c r="BA165" s="230">
        <f t="shared" si="697"/>
        <v>0</v>
      </c>
      <c r="BB165" s="230">
        <f t="shared" si="697"/>
        <v>0</v>
      </c>
      <c r="BC165" s="230">
        <f t="shared" si="697"/>
        <v>0</v>
      </c>
      <c r="BD165" s="230">
        <f t="shared" si="697"/>
        <v>0</v>
      </c>
      <c r="BE165" s="230">
        <f t="shared" si="697"/>
        <v>0</v>
      </c>
      <c r="BF165" s="230">
        <f t="shared" si="697"/>
        <v>0</v>
      </c>
      <c r="BG165" s="230">
        <f t="shared" si="697"/>
        <v>0</v>
      </c>
      <c r="BH165" s="230">
        <f t="shared" si="697"/>
        <v>0</v>
      </c>
      <c r="BI165" s="230">
        <f t="shared" si="697"/>
        <v>0</v>
      </c>
      <c r="BJ165" s="230">
        <f t="shared" si="697"/>
        <v>0</v>
      </c>
      <c r="BK165" s="230">
        <f t="shared" si="697"/>
        <v>0</v>
      </c>
      <c r="BL165" s="232"/>
      <c r="BM165" s="233"/>
      <c r="BN165" s="233"/>
      <c r="BO165" s="233"/>
      <c r="BP165" s="233"/>
    </row>
    <row r="166" spans="1:68" ht="15.75" customHeight="1">
      <c r="A166" s="88"/>
      <c r="B166" s="88"/>
      <c r="C166" s="89" t="s">
        <v>357</v>
      </c>
      <c r="D166" s="90" t="s">
        <v>419</v>
      </c>
      <c r="E166" s="165"/>
      <c r="F166" s="165"/>
      <c r="G166" s="93" t="e">
        <f t="shared" si="654"/>
        <v>#DIV/0!</v>
      </c>
      <c r="H166" s="93" t="e">
        <f t="shared" si="655"/>
        <v>#DIV/0!</v>
      </c>
      <c r="I166" s="94"/>
      <c r="J166" s="95"/>
      <c r="K166" s="95"/>
      <c r="L166" s="94"/>
      <c r="M166" s="96">
        <f t="shared" ref="M166:O166" si="698">Y166+AB166+AE166+AH166+AK166+AN166+AQ166+AT166+AW166+AZ166+BC166+BF166</f>
        <v>0</v>
      </c>
      <c r="N166" s="96">
        <f t="shared" si="698"/>
        <v>0</v>
      </c>
      <c r="O166" s="96">
        <f t="shared" si="698"/>
        <v>0</v>
      </c>
      <c r="P166" s="96">
        <f t="shared" ref="P166:R166" si="699">IF(BI166=0,SUM(Y166+AB166+AE166+AH166+AK166+AN166+AQ166+AT166+AW166+AZ166+BC166+BF166),BI166)</f>
        <v>0</v>
      </c>
      <c r="Q166" s="96">
        <f t="shared" si="699"/>
        <v>0</v>
      </c>
      <c r="R166" s="96">
        <f t="shared" si="699"/>
        <v>0</v>
      </c>
      <c r="S166" s="96">
        <f t="shared" ref="S166:T166" si="700">I166-M166</f>
        <v>0</v>
      </c>
      <c r="T166" s="96">
        <f t="shared" si="700"/>
        <v>0</v>
      </c>
      <c r="U166" s="96">
        <f t="shared" ref="U166:U167" si="701">L166-O166</f>
        <v>0</v>
      </c>
      <c r="V166" s="97" t="e">
        <f t="shared" ref="V166:W166" si="702">M166/I166</f>
        <v>#DIV/0!</v>
      </c>
      <c r="W166" s="97" t="e">
        <f t="shared" si="702"/>
        <v>#DIV/0!</v>
      </c>
      <c r="X166" s="97" t="e">
        <f t="shared" si="660"/>
        <v>#DIV/0!</v>
      </c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8"/>
      <c r="BM166" s="99"/>
      <c r="BN166" s="99"/>
      <c r="BO166" s="99"/>
      <c r="BP166" s="99"/>
    </row>
    <row r="167" spans="1:68" ht="15.75" customHeight="1">
      <c r="A167" s="88"/>
      <c r="B167" s="88"/>
      <c r="C167" s="100"/>
      <c r="D167" s="90"/>
      <c r="E167" s="165"/>
      <c r="F167" s="261"/>
      <c r="G167" s="93" t="e">
        <f t="shared" si="654"/>
        <v>#DIV/0!</v>
      </c>
      <c r="H167" s="93" t="e">
        <f t="shared" si="655"/>
        <v>#DIV/0!</v>
      </c>
      <c r="I167" s="94"/>
      <c r="J167" s="95"/>
      <c r="K167" s="95"/>
      <c r="L167" s="94"/>
      <c r="M167" s="96"/>
      <c r="N167" s="96">
        <f t="shared" ref="N167:O167" si="703">Z167+AC167+AF167+AI167+AL167+AO167+AR167+AU167+AX167+BA167+BD167+BG167</f>
        <v>0</v>
      </c>
      <c r="O167" s="96">
        <f t="shared" si="703"/>
        <v>0</v>
      </c>
      <c r="P167" s="96">
        <f t="shared" ref="P167:R167" si="704">IF(BI167=0,SUM(Y167+AB167+AE167+AH167+AK167+AN167+AQ167+AT167+AW167+AZ167+BC167+BF167),BI167)</f>
        <v>0</v>
      </c>
      <c r="Q167" s="96">
        <f t="shared" si="704"/>
        <v>0</v>
      </c>
      <c r="R167" s="96">
        <f t="shared" si="704"/>
        <v>0</v>
      </c>
      <c r="S167" s="96">
        <f t="shared" ref="S167:T167" si="705">I167-M167</f>
        <v>0</v>
      </c>
      <c r="T167" s="96">
        <f t="shared" si="705"/>
        <v>0</v>
      </c>
      <c r="U167" s="96">
        <f t="shared" si="701"/>
        <v>0</v>
      </c>
      <c r="V167" s="97" t="e">
        <f t="shared" ref="V167:W167" si="706">M167/I167</f>
        <v>#DIV/0!</v>
      </c>
      <c r="W167" s="97" t="e">
        <f t="shared" si="706"/>
        <v>#DIV/0!</v>
      </c>
      <c r="X167" s="97" t="e">
        <f t="shared" si="660"/>
        <v>#DIV/0!</v>
      </c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8"/>
      <c r="BM167" s="99"/>
      <c r="BN167" s="99"/>
      <c r="BO167" s="99"/>
      <c r="BP167" s="99"/>
    </row>
    <row r="168" spans="1:68" ht="15.75" customHeight="1">
      <c r="A168" s="252"/>
      <c r="B168" s="252"/>
      <c r="C168" s="182"/>
      <c r="D168" s="253" t="s">
        <v>420</v>
      </c>
      <c r="E168" s="254">
        <f t="shared" ref="E168:F168" si="707">E169+E176</f>
        <v>84944.8</v>
      </c>
      <c r="F168" s="254">
        <f t="shared" si="707"/>
        <v>36000</v>
      </c>
      <c r="G168" s="222">
        <f t="shared" si="654"/>
        <v>0</v>
      </c>
      <c r="H168" s="222">
        <f t="shared" si="655"/>
        <v>0</v>
      </c>
      <c r="I168" s="254">
        <f t="shared" ref="I168:O168" si="708">I169+I176</f>
        <v>0</v>
      </c>
      <c r="J168" s="254">
        <f t="shared" si="708"/>
        <v>250</v>
      </c>
      <c r="K168" s="254">
        <f t="shared" si="708"/>
        <v>0</v>
      </c>
      <c r="L168" s="254">
        <f t="shared" si="708"/>
        <v>0</v>
      </c>
      <c r="M168" s="254">
        <f t="shared" si="708"/>
        <v>0</v>
      </c>
      <c r="N168" s="254">
        <f t="shared" si="708"/>
        <v>250</v>
      </c>
      <c r="O168" s="254">
        <f t="shared" si="708"/>
        <v>0</v>
      </c>
      <c r="P168" s="254">
        <f t="shared" ref="P168:R168" si="709">IF(BI168=0,SUM(Y168+AB168+AE168+AH168+AK168+AN168+AQ168+AT168+AW168+AZ168+BC168+BF168),BI168)</f>
        <v>0</v>
      </c>
      <c r="Q168" s="254">
        <f t="shared" si="709"/>
        <v>250</v>
      </c>
      <c r="R168" s="254">
        <f t="shared" si="709"/>
        <v>0</v>
      </c>
      <c r="S168" s="254">
        <f t="shared" ref="S168:U168" si="710">S169+S176</f>
        <v>0</v>
      </c>
      <c r="T168" s="254">
        <f t="shared" si="710"/>
        <v>0</v>
      </c>
      <c r="U168" s="254">
        <f t="shared" si="710"/>
        <v>0</v>
      </c>
      <c r="V168" s="255" t="e">
        <f t="shared" ref="V168:W168" si="711">M168/I168</f>
        <v>#DIV/0!</v>
      </c>
      <c r="W168" s="255">
        <f t="shared" si="711"/>
        <v>1</v>
      </c>
      <c r="X168" s="255" t="e">
        <f t="shared" si="660"/>
        <v>#DIV/0!</v>
      </c>
      <c r="Y168" s="254">
        <f t="shared" ref="Y168:BK168" si="712">Y169+Y176</f>
        <v>0</v>
      </c>
      <c r="Z168" s="254">
        <f t="shared" si="712"/>
        <v>250</v>
      </c>
      <c r="AA168" s="254">
        <f t="shared" si="712"/>
        <v>0</v>
      </c>
      <c r="AB168" s="254">
        <f t="shared" si="712"/>
        <v>0</v>
      </c>
      <c r="AC168" s="254">
        <f t="shared" si="712"/>
        <v>0</v>
      </c>
      <c r="AD168" s="254">
        <f t="shared" si="712"/>
        <v>0</v>
      </c>
      <c r="AE168" s="254">
        <f t="shared" si="712"/>
        <v>0</v>
      </c>
      <c r="AF168" s="254">
        <f t="shared" si="712"/>
        <v>0</v>
      </c>
      <c r="AG168" s="254">
        <f t="shared" si="712"/>
        <v>0</v>
      </c>
      <c r="AH168" s="254">
        <f t="shared" si="712"/>
        <v>0</v>
      </c>
      <c r="AI168" s="254">
        <f t="shared" si="712"/>
        <v>0</v>
      </c>
      <c r="AJ168" s="254">
        <f t="shared" si="712"/>
        <v>0</v>
      </c>
      <c r="AK168" s="254">
        <f t="shared" si="712"/>
        <v>0</v>
      </c>
      <c r="AL168" s="254">
        <f t="shared" si="712"/>
        <v>0</v>
      </c>
      <c r="AM168" s="254">
        <f t="shared" si="712"/>
        <v>0</v>
      </c>
      <c r="AN168" s="254">
        <f t="shared" si="712"/>
        <v>0</v>
      </c>
      <c r="AO168" s="254">
        <f t="shared" si="712"/>
        <v>0</v>
      </c>
      <c r="AP168" s="254">
        <f t="shared" si="712"/>
        <v>0</v>
      </c>
      <c r="AQ168" s="254">
        <f t="shared" si="712"/>
        <v>0</v>
      </c>
      <c r="AR168" s="254">
        <f t="shared" si="712"/>
        <v>0</v>
      </c>
      <c r="AS168" s="254">
        <f t="shared" si="712"/>
        <v>0</v>
      </c>
      <c r="AT168" s="254">
        <f t="shared" si="712"/>
        <v>0</v>
      </c>
      <c r="AU168" s="254">
        <f t="shared" si="712"/>
        <v>0</v>
      </c>
      <c r="AV168" s="254">
        <f t="shared" si="712"/>
        <v>0</v>
      </c>
      <c r="AW168" s="254">
        <f t="shared" si="712"/>
        <v>0</v>
      </c>
      <c r="AX168" s="254">
        <f t="shared" si="712"/>
        <v>0</v>
      </c>
      <c r="AY168" s="254">
        <f t="shared" si="712"/>
        <v>0</v>
      </c>
      <c r="AZ168" s="254">
        <f t="shared" si="712"/>
        <v>0</v>
      </c>
      <c r="BA168" s="254">
        <f t="shared" si="712"/>
        <v>0</v>
      </c>
      <c r="BB168" s="254">
        <f t="shared" si="712"/>
        <v>0</v>
      </c>
      <c r="BC168" s="254">
        <f t="shared" si="712"/>
        <v>0</v>
      </c>
      <c r="BD168" s="254">
        <f t="shared" si="712"/>
        <v>0</v>
      </c>
      <c r="BE168" s="254">
        <f t="shared" si="712"/>
        <v>0</v>
      </c>
      <c r="BF168" s="254">
        <f t="shared" si="712"/>
        <v>0</v>
      </c>
      <c r="BG168" s="254">
        <f t="shared" si="712"/>
        <v>0</v>
      </c>
      <c r="BH168" s="254">
        <f t="shared" si="712"/>
        <v>0</v>
      </c>
      <c r="BI168" s="254">
        <f t="shared" si="712"/>
        <v>0</v>
      </c>
      <c r="BJ168" s="254">
        <f t="shared" si="712"/>
        <v>0</v>
      </c>
      <c r="BK168" s="254">
        <f t="shared" si="712"/>
        <v>0</v>
      </c>
      <c r="BL168" s="156"/>
      <c r="BM168" s="157"/>
      <c r="BN168" s="157"/>
      <c r="BO168" s="157"/>
      <c r="BP168" s="157"/>
    </row>
    <row r="169" spans="1:68" ht="15.75" customHeight="1">
      <c r="A169" s="239"/>
      <c r="B169" s="239"/>
      <c r="C169" s="228"/>
      <c r="D169" s="229" t="s">
        <v>421</v>
      </c>
      <c r="E169" s="230">
        <f>SUM(E170:E175)</f>
        <v>84944.8</v>
      </c>
      <c r="F169" s="230">
        <f>SUM(F170:F174)</f>
        <v>0</v>
      </c>
      <c r="G169" s="187">
        <f t="shared" si="654"/>
        <v>0</v>
      </c>
      <c r="H169" s="187">
        <f t="shared" si="655"/>
        <v>0</v>
      </c>
      <c r="I169" s="230">
        <f t="shared" ref="I169:K169" si="713">SUM(I170:I175)</f>
        <v>0</v>
      </c>
      <c r="J169" s="230">
        <f t="shared" si="713"/>
        <v>250</v>
      </c>
      <c r="K169" s="230">
        <f t="shared" si="713"/>
        <v>0</v>
      </c>
      <c r="L169" s="230">
        <f t="shared" ref="L169:M169" si="714">SUM(L170:L174)</f>
        <v>0</v>
      </c>
      <c r="M169" s="230">
        <f t="shared" si="714"/>
        <v>0</v>
      </c>
      <c r="N169" s="230">
        <f>SUM(N170:N175)</f>
        <v>250</v>
      </c>
      <c r="O169" s="230">
        <f>SUM(O170:O174)</f>
        <v>0</v>
      </c>
      <c r="P169" s="231">
        <f t="shared" ref="P169:R169" si="715">IF(BI169=0,SUM(Y169+AB169+AE169+AH169+AK169+AN169+AQ169+AT169+AW169+AZ169+BC169+BF169),BI169)</f>
        <v>0</v>
      </c>
      <c r="Q169" s="231">
        <f t="shared" si="715"/>
        <v>250</v>
      </c>
      <c r="R169" s="231">
        <f t="shared" si="715"/>
        <v>0</v>
      </c>
      <c r="S169" s="230">
        <f t="shared" ref="S169:T169" si="716">SUM(S170:S175)</f>
        <v>0</v>
      </c>
      <c r="T169" s="230">
        <f t="shared" si="716"/>
        <v>0</v>
      </c>
      <c r="U169" s="230">
        <f>SUM(U170:U174)</f>
        <v>0</v>
      </c>
      <c r="V169" s="258" t="e">
        <f t="shared" ref="V169:W169" si="717">M169/I169</f>
        <v>#DIV/0!</v>
      </c>
      <c r="W169" s="258">
        <f t="shared" si="717"/>
        <v>1</v>
      </c>
      <c r="X169" s="258" t="e">
        <f t="shared" si="660"/>
        <v>#DIV/0!</v>
      </c>
      <c r="Y169" s="230">
        <f>SUM(Y170:Y174)</f>
        <v>0</v>
      </c>
      <c r="Z169" s="230">
        <f>SUM(Z170:Z175)</f>
        <v>250</v>
      </c>
      <c r="AA169" s="230">
        <f t="shared" ref="AA169:AE169" si="718">SUM(AA170:AA174)</f>
        <v>0</v>
      </c>
      <c r="AB169" s="230">
        <f t="shared" si="718"/>
        <v>0</v>
      </c>
      <c r="AC169" s="230">
        <f t="shared" si="718"/>
        <v>0</v>
      </c>
      <c r="AD169" s="230">
        <f t="shared" si="718"/>
        <v>0</v>
      </c>
      <c r="AE169" s="230">
        <f t="shared" si="718"/>
        <v>0</v>
      </c>
      <c r="AF169" s="230">
        <f>SUM(AF170:AF175)</f>
        <v>0</v>
      </c>
      <c r="AG169" s="230">
        <f t="shared" ref="AG169:BK169" si="719">SUM(AG170:AG174)</f>
        <v>0</v>
      </c>
      <c r="AH169" s="230">
        <f t="shared" si="719"/>
        <v>0</v>
      </c>
      <c r="AI169" s="230">
        <f t="shared" si="719"/>
        <v>0</v>
      </c>
      <c r="AJ169" s="230">
        <f t="shared" si="719"/>
        <v>0</v>
      </c>
      <c r="AK169" s="230">
        <f t="shared" si="719"/>
        <v>0</v>
      </c>
      <c r="AL169" s="230">
        <f t="shared" si="719"/>
        <v>0</v>
      </c>
      <c r="AM169" s="230">
        <f t="shared" si="719"/>
        <v>0</v>
      </c>
      <c r="AN169" s="230">
        <f t="shared" si="719"/>
        <v>0</v>
      </c>
      <c r="AO169" s="230">
        <f t="shared" si="719"/>
        <v>0</v>
      </c>
      <c r="AP169" s="230">
        <f t="shared" si="719"/>
        <v>0</v>
      </c>
      <c r="AQ169" s="230">
        <f t="shared" si="719"/>
        <v>0</v>
      </c>
      <c r="AR169" s="230">
        <f t="shared" si="719"/>
        <v>0</v>
      </c>
      <c r="AS169" s="230">
        <f t="shared" si="719"/>
        <v>0</v>
      </c>
      <c r="AT169" s="230">
        <f t="shared" si="719"/>
        <v>0</v>
      </c>
      <c r="AU169" s="230">
        <f t="shared" si="719"/>
        <v>0</v>
      </c>
      <c r="AV169" s="230">
        <f t="shared" si="719"/>
        <v>0</v>
      </c>
      <c r="AW169" s="230">
        <f t="shared" si="719"/>
        <v>0</v>
      </c>
      <c r="AX169" s="230">
        <f t="shared" si="719"/>
        <v>0</v>
      </c>
      <c r="AY169" s="230">
        <f t="shared" si="719"/>
        <v>0</v>
      </c>
      <c r="AZ169" s="230">
        <f t="shared" si="719"/>
        <v>0</v>
      </c>
      <c r="BA169" s="230">
        <f t="shared" si="719"/>
        <v>0</v>
      </c>
      <c r="BB169" s="230">
        <f t="shared" si="719"/>
        <v>0</v>
      </c>
      <c r="BC169" s="230">
        <f t="shared" si="719"/>
        <v>0</v>
      </c>
      <c r="BD169" s="230">
        <f t="shared" si="719"/>
        <v>0</v>
      </c>
      <c r="BE169" s="230">
        <f t="shared" si="719"/>
        <v>0</v>
      </c>
      <c r="BF169" s="230">
        <f t="shared" si="719"/>
        <v>0</v>
      </c>
      <c r="BG169" s="230">
        <f t="shared" si="719"/>
        <v>0</v>
      </c>
      <c r="BH169" s="230">
        <f t="shared" si="719"/>
        <v>0</v>
      </c>
      <c r="BI169" s="230">
        <f t="shared" si="719"/>
        <v>0</v>
      </c>
      <c r="BJ169" s="230">
        <f t="shared" si="719"/>
        <v>0</v>
      </c>
      <c r="BK169" s="230">
        <f t="shared" si="719"/>
        <v>0</v>
      </c>
      <c r="BL169" s="232"/>
      <c r="BM169" s="233"/>
      <c r="BN169" s="233"/>
      <c r="BO169" s="233"/>
      <c r="BP169" s="233"/>
    </row>
    <row r="170" spans="1:68" ht="15.75" customHeight="1">
      <c r="A170" s="88"/>
      <c r="B170" s="88"/>
      <c r="C170" s="100" t="s">
        <v>359</v>
      </c>
      <c r="D170" s="90" t="s">
        <v>422</v>
      </c>
      <c r="E170" s="165">
        <v>14944.8</v>
      </c>
      <c r="F170" s="165"/>
      <c r="G170" s="93">
        <f t="shared" si="654"/>
        <v>0</v>
      </c>
      <c r="H170" s="93">
        <f t="shared" si="655"/>
        <v>0</v>
      </c>
      <c r="I170" s="94"/>
      <c r="J170" s="94"/>
      <c r="K170" s="94"/>
      <c r="L170" s="262"/>
      <c r="M170" s="96"/>
      <c r="N170" s="96">
        <f t="shared" ref="N170:N171" si="720">Z170+AC170+AF170+AI170+AL170+AO170+AR170+AU170+AX170+BA170+BD170+BG170</f>
        <v>0</v>
      </c>
      <c r="O170" s="96"/>
      <c r="P170" s="81"/>
      <c r="Q170" s="81"/>
      <c r="R170" s="81"/>
      <c r="S170" s="96"/>
      <c r="T170" s="96"/>
      <c r="U170" s="96"/>
      <c r="V170" s="97"/>
      <c r="W170" s="97"/>
      <c r="X170" s="97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8"/>
      <c r="BM170" s="99"/>
      <c r="BN170" s="99"/>
      <c r="BO170" s="99"/>
      <c r="BP170" s="99"/>
    </row>
    <row r="171" spans="1:68" ht="15.75" customHeight="1">
      <c r="A171" s="88"/>
      <c r="B171" s="88"/>
      <c r="C171" s="89" t="s">
        <v>357</v>
      </c>
      <c r="D171" s="90" t="s">
        <v>423</v>
      </c>
      <c r="E171" s="165">
        <v>20000</v>
      </c>
      <c r="F171" s="165"/>
      <c r="G171" s="93">
        <f t="shared" si="654"/>
        <v>0</v>
      </c>
      <c r="H171" s="93">
        <f t="shared" si="655"/>
        <v>0</v>
      </c>
      <c r="I171" s="94">
        <v>0</v>
      </c>
      <c r="J171" s="94"/>
      <c r="K171" s="94"/>
      <c r="L171" s="262"/>
      <c r="M171" s="96"/>
      <c r="N171" s="96">
        <f t="shared" si="720"/>
        <v>0</v>
      </c>
      <c r="O171" s="96"/>
      <c r="P171" s="81"/>
      <c r="Q171" s="81"/>
      <c r="R171" s="81"/>
      <c r="S171" s="96"/>
      <c r="T171" s="96"/>
      <c r="U171" s="96"/>
      <c r="V171" s="97"/>
      <c r="W171" s="97"/>
      <c r="X171" s="97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8"/>
      <c r="BM171" s="99"/>
      <c r="BN171" s="99"/>
      <c r="BO171" s="99"/>
      <c r="BP171" s="99"/>
    </row>
    <row r="172" spans="1:68" ht="15.75" customHeight="1">
      <c r="A172" s="88"/>
      <c r="B172" s="88"/>
      <c r="C172" s="89" t="s">
        <v>200</v>
      </c>
      <c r="D172" s="90" t="s">
        <v>201</v>
      </c>
      <c r="E172" s="165">
        <v>0</v>
      </c>
      <c r="F172" s="165"/>
      <c r="G172" s="93" t="e">
        <f t="shared" si="654"/>
        <v>#DIV/0!</v>
      </c>
      <c r="H172" s="93" t="e">
        <f t="shared" si="655"/>
        <v>#DIV/0!</v>
      </c>
      <c r="I172" s="94"/>
      <c r="J172" s="94"/>
      <c r="K172" s="94"/>
      <c r="L172" s="201"/>
      <c r="M172" s="96">
        <f t="shared" ref="M172:O172" si="721">Y172+AB172+AE172+AH172+AK172+AN172+AQ172+AT172+AW172+AZ172+BC172+BF172</f>
        <v>0</v>
      </c>
      <c r="N172" s="96">
        <f t="shared" si="721"/>
        <v>0</v>
      </c>
      <c r="O172" s="96">
        <f t="shared" si="721"/>
        <v>0</v>
      </c>
      <c r="P172" s="96">
        <f t="shared" ref="P172:R172" si="722">IF(BI172=0,SUM(Y172+AB172+AE172+AH172+AK172+AN172+AQ172+AT172+AW172+AZ172+BC172+BF172),BI172)</f>
        <v>0</v>
      </c>
      <c r="Q172" s="96">
        <f t="shared" si="722"/>
        <v>0</v>
      </c>
      <c r="R172" s="96">
        <f t="shared" si="722"/>
        <v>0</v>
      </c>
      <c r="S172" s="96">
        <f t="shared" ref="S172:T172" si="723">I172-M172</f>
        <v>0</v>
      </c>
      <c r="T172" s="96">
        <f t="shared" si="723"/>
        <v>0</v>
      </c>
      <c r="U172" s="96">
        <f t="shared" ref="U172:U175" si="724">L172-O172</f>
        <v>0</v>
      </c>
      <c r="V172" s="97" t="e">
        <f t="shared" ref="V172:W172" si="725">M172/I172</f>
        <v>#DIV/0!</v>
      </c>
      <c r="W172" s="97" t="e">
        <f t="shared" si="725"/>
        <v>#DIV/0!</v>
      </c>
      <c r="X172" s="97" t="e">
        <f t="shared" ref="X172:X187" si="726">O172/L172</f>
        <v>#DIV/0!</v>
      </c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102">
        <v>0</v>
      </c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8"/>
      <c r="BM172" s="99"/>
      <c r="BN172" s="99"/>
      <c r="BO172" s="99"/>
      <c r="BP172" s="99"/>
    </row>
    <row r="173" spans="1:68" ht="15.75" customHeight="1">
      <c r="A173" s="88"/>
      <c r="B173" s="88"/>
      <c r="C173" s="100" t="s">
        <v>424</v>
      </c>
      <c r="D173" s="90" t="s">
        <v>425</v>
      </c>
      <c r="E173" s="165">
        <v>44000</v>
      </c>
      <c r="F173" s="165"/>
      <c r="G173" s="93">
        <f t="shared" si="654"/>
        <v>0</v>
      </c>
      <c r="H173" s="93">
        <f t="shared" si="655"/>
        <v>0</v>
      </c>
      <c r="I173" s="138">
        <v>0</v>
      </c>
      <c r="J173" s="94"/>
      <c r="K173" s="94"/>
      <c r="L173" s="201"/>
      <c r="M173" s="96">
        <f t="shared" ref="M173:O173" si="727">Y173+AB173+AE173+AH173+AK173+AN173+AQ173+AT173+AW173+AZ173+BC173+BF173</f>
        <v>0</v>
      </c>
      <c r="N173" s="96">
        <f t="shared" si="727"/>
        <v>0</v>
      </c>
      <c r="O173" s="96">
        <f t="shared" si="727"/>
        <v>0</v>
      </c>
      <c r="P173" s="96">
        <f t="shared" ref="P173:R173" si="728">IF(BI173=0,SUM(Y173+AB173+AE173+AH173+AK173+AN173+AQ173+AT173+AW173+AZ173+BC173+BF173),BI173)</f>
        <v>0</v>
      </c>
      <c r="Q173" s="96">
        <f t="shared" si="728"/>
        <v>0</v>
      </c>
      <c r="R173" s="96">
        <f t="shared" si="728"/>
        <v>0</v>
      </c>
      <c r="S173" s="137">
        <f t="shared" ref="S173:T173" si="729">I173-M173</f>
        <v>0</v>
      </c>
      <c r="T173" s="96">
        <f t="shared" si="729"/>
        <v>0</v>
      </c>
      <c r="U173" s="96">
        <f t="shared" si="724"/>
        <v>0</v>
      </c>
      <c r="V173" s="97" t="e">
        <f t="shared" ref="V173:W173" si="730">M173/I173</f>
        <v>#DIV/0!</v>
      </c>
      <c r="W173" s="97" t="e">
        <f t="shared" si="730"/>
        <v>#DIV/0!</v>
      </c>
      <c r="X173" s="97" t="e">
        <f t="shared" si="726"/>
        <v>#DIV/0!</v>
      </c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63">
        <v>0</v>
      </c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128"/>
      <c r="BG173" s="95"/>
      <c r="BH173" s="95"/>
      <c r="BI173" s="95"/>
      <c r="BJ173" s="95"/>
      <c r="BK173" s="95"/>
      <c r="BL173" s="98"/>
      <c r="BM173" s="99"/>
      <c r="BN173" s="99"/>
      <c r="BO173" s="99"/>
      <c r="BP173" s="99"/>
    </row>
    <row r="174" spans="1:68" ht="15.75" customHeight="1">
      <c r="A174" s="88"/>
      <c r="B174" s="88"/>
      <c r="C174" s="100" t="s">
        <v>359</v>
      </c>
      <c r="D174" s="90" t="s">
        <v>160</v>
      </c>
      <c r="E174" s="91">
        <v>6000</v>
      </c>
      <c r="F174" s="165"/>
      <c r="G174" s="93">
        <f t="shared" si="654"/>
        <v>0</v>
      </c>
      <c r="H174" s="93">
        <f t="shared" si="655"/>
        <v>0</v>
      </c>
      <c r="I174" s="94">
        <v>0</v>
      </c>
      <c r="J174" s="94"/>
      <c r="K174" s="94"/>
      <c r="L174" s="201"/>
      <c r="M174" s="96">
        <f t="shared" ref="M174:O174" si="731">Y174+AB174+AE174+AH174+AK174+AN174+AQ174+AT174+AW174+AZ174+BC174+BF174</f>
        <v>0</v>
      </c>
      <c r="N174" s="96">
        <f t="shared" si="731"/>
        <v>0</v>
      </c>
      <c r="O174" s="96">
        <f t="shared" si="731"/>
        <v>0</v>
      </c>
      <c r="P174" s="96">
        <f t="shared" ref="P174:R174" si="732">IF(BI174=0,SUM(Y174+AB174+AE174+AH174+AK174+AN174+AQ174+AT174+AW174+AZ174+BC174+BF174),BI174)</f>
        <v>0</v>
      </c>
      <c r="Q174" s="96">
        <f t="shared" si="732"/>
        <v>0</v>
      </c>
      <c r="R174" s="96">
        <f t="shared" si="732"/>
        <v>0</v>
      </c>
      <c r="S174" s="96">
        <f t="shared" ref="S174:T174" si="733">I174-M174</f>
        <v>0</v>
      </c>
      <c r="T174" s="96">
        <f t="shared" si="733"/>
        <v>0</v>
      </c>
      <c r="U174" s="96">
        <f t="shared" si="724"/>
        <v>0</v>
      </c>
      <c r="V174" s="97" t="e">
        <f t="shared" ref="V174:W174" si="734">M174/I174</f>
        <v>#DIV/0!</v>
      </c>
      <c r="W174" s="97" t="e">
        <f t="shared" si="734"/>
        <v>#DIV/0!</v>
      </c>
      <c r="X174" s="97" t="e">
        <f t="shared" si="726"/>
        <v>#DIV/0!</v>
      </c>
      <c r="Y174" s="95"/>
      <c r="Z174" s="95"/>
      <c r="AA174" s="95"/>
      <c r="AB174" s="102">
        <v>0</v>
      </c>
      <c r="AC174" s="95"/>
      <c r="AD174" s="95"/>
      <c r="AE174" s="95"/>
      <c r="AF174" s="95"/>
      <c r="AG174" s="95"/>
      <c r="AH174" s="102">
        <v>0</v>
      </c>
      <c r="AI174" s="95"/>
      <c r="AJ174" s="95"/>
      <c r="AK174" s="102">
        <v>0</v>
      </c>
      <c r="AL174" s="95"/>
      <c r="AM174" s="95"/>
      <c r="AN174" s="102">
        <v>0</v>
      </c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8"/>
      <c r="BM174" s="99"/>
      <c r="BN174" s="99"/>
      <c r="BO174" s="99"/>
      <c r="BP174" s="99"/>
    </row>
    <row r="175" spans="1:68" ht="15.75" customHeight="1">
      <c r="A175" s="88"/>
      <c r="B175" s="205" t="s">
        <v>426</v>
      </c>
      <c r="C175" s="100" t="s">
        <v>323</v>
      </c>
      <c r="D175" s="90" t="s">
        <v>353</v>
      </c>
      <c r="E175" s="91"/>
      <c r="F175" s="165"/>
      <c r="G175" s="93" t="e">
        <f t="shared" si="654"/>
        <v>#DIV/0!</v>
      </c>
      <c r="H175" s="93" t="e">
        <f t="shared" si="655"/>
        <v>#DIV/0!</v>
      </c>
      <c r="I175" s="94"/>
      <c r="J175" s="145">
        <v>250</v>
      </c>
      <c r="K175" s="145"/>
      <c r="L175" s="201"/>
      <c r="M175" s="96">
        <f t="shared" ref="M175:O175" si="735">Y175+AB175+AE175+AH175+AK175+AN175+AQ175+AT175+AW175+AZ175+BC175+BF175</f>
        <v>0</v>
      </c>
      <c r="N175" s="96">
        <f t="shared" si="735"/>
        <v>250</v>
      </c>
      <c r="O175" s="96">
        <f t="shared" si="735"/>
        <v>0</v>
      </c>
      <c r="P175" s="96">
        <f t="shared" ref="P175:R175" si="736">IF(BI175=0,SUM(Y175+AB175+AE175+AH175+AK175+AN175+AQ175+AT175+AW175+AZ175+BC175+BF175),BI175)</f>
        <v>0</v>
      </c>
      <c r="Q175" s="96">
        <f t="shared" si="736"/>
        <v>250</v>
      </c>
      <c r="R175" s="96">
        <f t="shared" si="736"/>
        <v>0</v>
      </c>
      <c r="S175" s="96">
        <f>I175-M175</f>
        <v>0</v>
      </c>
      <c r="T175" s="96">
        <f>J175-N175-K175</f>
        <v>0</v>
      </c>
      <c r="U175" s="96">
        <f t="shared" si="724"/>
        <v>0</v>
      </c>
      <c r="V175" s="97" t="e">
        <f t="shared" ref="V175:W175" si="737">M175/I175</f>
        <v>#DIV/0!</v>
      </c>
      <c r="W175" s="97">
        <f t="shared" si="737"/>
        <v>1</v>
      </c>
      <c r="X175" s="97" t="e">
        <f t="shared" si="726"/>
        <v>#DIV/0!</v>
      </c>
      <c r="Y175" s="95"/>
      <c r="Z175" s="102">
        <v>250</v>
      </c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8"/>
      <c r="BM175" s="99"/>
      <c r="BN175" s="99"/>
      <c r="BO175" s="99"/>
      <c r="BP175" s="99"/>
    </row>
    <row r="176" spans="1:68" ht="15.75" customHeight="1">
      <c r="A176" s="239"/>
      <c r="B176" s="239"/>
      <c r="C176" s="228"/>
      <c r="D176" s="229" t="s">
        <v>427</v>
      </c>
      <c r="E176" s="230">
        <f t="shared" ref="E176:F176" si="738">SUM(E177:E182)</f>
        <v>0</v>
      </c>
      <c r="F176" s="230">
        <f t="shared" si="738"/>
        <v>36000</v>
      </c>
      <c r="G176" s="187" t="e">
        <f t="shared" si="654"/>
        <v>#DIV/0!</v>
      </c>
      <c r="H176" s="187" t="e">
        <f t="shared" si="655"/>
        <v>#DIV/0!</v>
      </c>
      <c r="I176" s="230">
        <f t="shared" ref="I176:O176" si="739">SUM(I177:I182)</f>
        <v>0</v>
      </c>
      <c r="J176" s="230">
        <f t="shared" si="739"/>
        <v>0</v>
      </c>
      <c r="K176" s="230">
        <f t="shared" si="739"/>
        <v>0</v>
      </c>
      <c r="L176" s="230">
        <f t="shared" si="739"/>
        <v>0</v>
      </c>
      <c r="M176" s="230">
        <f t="shared" si="739"/>
        <v>0</v>
      </c>
      <c r="N176" s="230">
        <f t="shared" si="739"/>
        <v>0</v>
      </c>
      <c r="O176" s="230">
        <f t="shared" si="739"/>
        <v>0</v>
      </c>
      <c r="P176" s="257">
        <f t="shared" ref="P176:R176" si="740">IF(BI176=0,SUM(Y176+AB176+AE176+AH176+AK176+AN176+AQ176+AT176+AW176+AZ176+BC176+BF176),BI176)</f>
        <v>0</v>
      </c>
      <c r="Q176" s="257">
        <f t="shared" si="740"/>
        <v>0</v>
      </c>
      <c r="R176" s="257">
        <f t="shared" si="740"/>
        <v>0</v>
      </c>
      <c r="S176" s="230">
        <f t="shared" ref="S176:U176" si="741">SUM(S177:S182)</f>
        <v>0</v>
      </c>
      <c r="T176" s="230">
        <f t="shared" si="741"/>
        <v>0</v>
      </c>
      <c r="U176" s="230">
        <f t="shared" si="741"/>
        <v>0</v>
      </c>
      <c r="V176" s="258" t="e">
        <f t="shared" ref="V176:W176" si="742">M176/I176</f>
        <v>#DIV/0!</v>
      </c>
      <c r="W176" s="258" t="e">
        <f t="shared" si="742"/>
        <v>#DIV/0!</v>
      </c>
      <c r="X176" s="258" t="e">
        <f t="shared" si="726"/>
        <v>#DIV/0!</v>
      </c>
      <c r="Y176" s="230">
        <f t="shared" ref="Y176:BK176" si="743">SUM(Y177:Y182)</f>
        <v>0</v>
      </c>
      <c r="Z176" s="230">
        <f t="shared" si="743"/>
        <v>0</v>
      </c>
      <c r="AA176" s="230">
        <f t="shared" si="743"/>
        <v>0</v>
      </c>
      <c r="AB176" s="230">
        <f t="shared" si="743"/>
        <v>0</v>
      </c>
      <c r="AC176" s="230">
        <f t="shared" si="743"/>
        <v>0</v>
      </c>
      <c r="AD176" s="230">
        <f t="shared" si="743"/>
        <v>0</v>
      </c>
      <c r="AE176" s="230">
        <f t="shared" si="743"/>
        <v>0</v>
      </c>
      <c r="AF176" s="230">
        <f t="shared" si="743"/>
        <v>0</v>
      </c>
      <c r="AG176" s="230">
        <f t="shared" si="743"/>
        <v>0</v>
      </c>
      <c r="AH176" s="230">
        <f t="shared" si="743"/>
        <v>0</v>
      </c>
      <c r="AI176" s="230">
        <f t="shared" si="743"/>
        <v>0</v>
      </c>
      <c r="AJ176" s="230">
        <f t="shared" si="743"/>
        <v>0</v>
      </c>
      <c r="AK176" s="230">
        <f t="shared" si="743"/>
        <v>0</v>
      </c>
      <c r="AL176" s="230">
        <f t="shared" si="743"/>
        <v>0</v>
      </c>
      <c r="AM176" s="230">
        <f t="shared" si="743"/>
        <v>0</v>
      </c>
      <c r="AN176" s="230">
        <f t="shared" si="743"/>
        <v>0</v>
      </c>
      <c r="AO176" s="230">
        <f t="shared" si="743"/>
        <v>0</v>
      </c>
      <c r="AP176" s="230">
        <f t="shared" si="743"/>
        <v>0</v>
      </c>
      <c r="AQ176" s="230">
        <f t="shared" si="743"/>
        <v>0</v>
      </c>
      <c r="AR176" s="230">
        <f t="shared" si="743"/>
        <v>0</v>
      </c>
      <c r="AS176" s="230">
        <f t="shared" si="743"/>
        <v>0</v>
      </c>
      <c r="AT176" s="230">
        <f t="shared" si="743"/>
        <v>0</v>
      </c>
      <c r="AU176" s="230">
        <f t="shared" si="743"/>
        <v>0</v>
      </c>
      <c r="AV176" s="230">
        <f t="shared" si="743"/>
        <v>0</v>
      </c>
      <c r="AW176" s="230">
        <f t="shared" si="743"/>
        <v>0</v>
      </c>
      <c r="AX176" s="230">
        <f t="shared" si="743"/>
        <v>0</v>
      </c>
      <c r="AY176" s="230">
        <f t="shared" si="743"/>
        <v>0</v>
      </c>
      <c r="AZ176" s="230">
        <f t="shared" si="743"/>
        <v>0</v>
      </c>
      <c r="BA176" s="230">
        <f t="shared" si="743"/>
        <v>0</v>
      </c>
      <c r="BB176" s="230">
        <f t="shared" si="743"/>
        <v>0</v>
      </c>
      <c r="BC176" s="230">
        <f t="shared" si="743"/>
        <v>0</v>
      </c>
      <c r="BD176" s="230">
        <f t="shared" si="743"/>
        <v>0</v>
      </c>
      <c r="BE176" s="230">
        <f t="shared" si="743"/>
        <v>0</v>
      </c>
      <c r="BF176" s="230">
        <f t="shared" si="743"/>
        <v>0</v>
      </c>
      <c r="BG176" s="230">
        <f t="shared" si="743"/>
        <v>0</v>
      </c>
      <c r="BH176" s="230">
        <f t="shared" si="743"/>
        <v>0</v>
      </c>
      <c r="BI176" s="230">
        <f t="shared" si="743"/>
        <v>0</v>
      </c>
      <c r="BJ176" s="230">
        <f t="shared" si="743"/>
        <v>0</v>
      </c>
      <c r="BK176" s="230">
        <f t="shared" si="743"/>
        <v>0</v>
      </c>
      <c r="BL176" s="232"/>
      <c r="BM176" s="233"/>
      <c r="BN176" s="233"/>
      <c r="BO176" s="233"/>
      <c r="BP176" s="233"/>
    </row>
    <row r="177" spans="1:68" ht="15.75" customHeight="1">
      <c r="A177" s="88"/>
      <c r="B177" s="135"/>
      <c r="C177" s="89" t="s">
        <v>165</v>
      </c>
      <c r="D177" s="143" t="s">
        <v>428</v>
      </c>
      <c r="E177" s="165"/>
      <c r="F177" s="165"/>
      <c r="G177" s="93" t="e">
        <f t="shared" si="654"/>
        <v>#DIV/0!</v>
      </c>
      <c r="H177" s="93" t="e">
        <f t="shared" si="655"/>
        <v>#DIV/0!</v>
      </c>
      <c r="I177" s="94"/>
      <c r="J177" s="145">
        <v>0</v>
      </c>
      <c r="K177" s="145"/>
      <c r="L177" s="201"/>
      <c r="M177" s="96">
        <f t="shared" ref="M177:O177" si="744">Y177+AB177+AE177+AH177+AK177+AN177+AQ177+AT177+AW177+AZ177+BC177+BF177</f>
        <v>0</v>
      </c>
      <c r="N177" s="96">
        <f t="shared" si="744"/>
        <v>0</v>
      </c>
      <c r="O177" s="96">
        <f t="shared" si="744"/>
        <v>0</v>
      </c>
      <c r="P177" s="96">
        <f t="shared" ref="P177:R177" si="745">IF(BI177=0,SUM(Y177+AB177+AE177+AH177+AK177+AN177+AQ177+AT177+AW177+AZ177+BC177+BF177),BI177)</f>
        <v>0</v>
      </c>
      <c r="Q177" s="96">
        <f t="shared" si="745"/>
        <v>0</v>
      </c>
      <c r="R177" s="96">
        <f t="shared" si="745"/>
        <v>0</v>
      </c>
      <c r="S177" s="96">
        <f t="shared" ref="S177:T177" si="746">I177-M177</f>
        <v>0</v>
      </c>
      <c r="T177" s="96">
        <f t="shared" si="746"/>
        <v>0</v>
      </c>
      <c r="U177" s="96">
        <f t="shared" ref="U177:U182" si="747">L177-O177</f>
        <v>0</v>
      </c>
      <c r="V177" s="97" t="e">
        <f t="shared" ref="V177:W177" si="748">M177/I177</f>
        <v>#DIV/0!</v>
      </c>
      <c r="W177" s="97" t="e">
        <f t="shared" si="748"/>
        <v>#DIV/0!</v>
      </c>
      <c r="X177" s="97" t="e">
        <f t="shared" si="726"/>
        <v>#DIV/0!</v>
      </c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102">
        <v>0</v>
      </c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8"/>
      <c r="BM177" s="99"/>
      <c r="BN177" s="99"/>
      <c r="BO177" s="99"/>
      <c r="BP177" s="99"/>
    </row>
    <row r="178" spans="1:68" ht="15.75" customHeight="1">
      <c r="A178" s="88"/>
      <c r="B178" s="88"/>
      <c r="C178" s="89" t="s">
        <v>165</v>
      </c>
      <c r="D178" s="143" t="s">
        <v>429</v>
      </c>
      <c r="E178" s="165"/>
      <c r="F178" s="165"/>
      <c r="G178" s="93" t="e">
        <f t="shared" si="654"/>
        <v>#DIV/0!</v>
      </c>
      <c r="H178" s="93" t="e">
        <f t="shared" si="655"/>
        <v>#DIV/0!</v>
      </c>
      <c r="I178" s="94"/>
      <c r="J178" s="94"/>
      <c r="K178" s="94"/>
      <c r="L178" s="201"/>
      <c r="M178" s="96">
        <f t="shared" ref="M178:O178" si="749">Y178+AB178+AE178+AH178+AK178+AN178+AQ178+AT178+AW178+AZ178+BC178+BF178</f>
        <v>0</v>
      </c>
      <c r="N178" s="96">
        <f t="shared" si="749"/>
        <v>0</v>
      </c>
      <c r="O178" s="96">
        <f t="shared" si="749"/>
        <v>0</v>
      </c>
      <c r="P178" s="96">
        <f t="shared" ref="P178:R178" si="750">IF(BI178=0,SUM(Y178+AB178+AE178+AH178+AK178+AN178+AQ178+AT178+AW178+AZ178+BC178+BF178),BI178)</f>
        <v>0</v>
      </c>
      <c r="Q178" s="96">
        <f t="shared" si="750"/>
        <v>0</v>
      </c>
      <c r="R178" s="96">
        <f t="shared" si="750"/>
        <v>0</v>
      </c>
      <c r="S178" s="96">
        <f t="shared" ref="S178:T178" si="751">I178-M178</f>
        <v>0</v>
      </c>
      <c r="T178" s="96">
        <f t="shared" si="751"/>
        <v>0</v>
      </c>
      <c r="U178" s="96">
        <f t="shared" si="747"/>
        <v>0</v>
      </c>
      <c r="V178" s="97" t="e">
        <f t="shared" ref="V178:W178" si="752">M178/I178</f>
        <v>#DIV/0!</v>
      </c>
      <c r="W178" s="97" t="e">
        <f t="shared" si="752"/>
        <v>#DIV/0!</v>
      </c>
      <c r="X178" s="97" t="e">
        <f t="shared" si="726"/>
        <v>#DIV/0!</v>
      </c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8"/>
      <c r="BM178" s="99"/>
      <c r="BN178" s="99"/>
      <c r="BO178" s="99"/>
      <c r="BP178" s="99"/>
    </row>
    <row r="179" spans="1:68" ht="15.75" customHeight="1">
      <c r="A179" s="88"/>
      <c r="B179" s="88"/>
      <c r="C179" s="100" t="s">
        <v>275</v>
      </c>
      <c r="D179" s="264" t="s">
        <v>430</v>
      </c>
      <c r="E179" s="165"/>
      <c r="F179" s="194">
        <v>1000</v>
      </c>
      <c r="G179" s="93"/>
      <c r="H179" s="93"/>
      <c r="I179" s="94"/>
      <c r="J179" s="94"/>
      <c r="K179" s="94"/>
      <c r="L179" s="201"/>
      <c r="M179" s="96">
        <f t="shared" ref="M179:O179" si="753">Y179+AB179+AE179+AH179+AK179+AN179+AQ179+AT179+AW179+AZ179+BC179+BF179</f>
        <v>0</v>
      </c>
      <c r="N179" s="96">
        <f t="shared" si="753"/>
        <v>0</v>
      </c>
      <c r="O179" s="96">
        <f t="shared" si="753"/>
        <v>0</v>
      </c>
      <c r="P179" s="96">
        <f t="shared" ref="P179:R179" si="754">IF(BI179=0,SUM(Y179+AB179+AE179+AH179+AK179+AN179+AQ179+AT179+AW179+AZ179+BC179+BF179),BI179)</f>
        <v>0</v>
      </c>
      <c r="Q179" s="96">
        <f t="shared" si="754"/>
        <v>0</v>
      </c>
      <c r="R179" s="96">
        <f t="shared" si="754"/>
        <v>0</v>
      </c>
      <c r="S179" s="96">
        <f t="shared" ref="S179:T179" si="755">I179-M179</f>
        <v>0</v>
      </c>
      <c r="T179" s="96">
        <f t="shared" si="755"/>
        <v>0</v>
      </c>
      <c r="U179" s="96">
        <f t="shared" si="747"/>
        <v>0</v>
      </c>
      <c r="V179" s="97" t="e">
        <f t="shared" ref="V179:W179" si="756">M179/I179</f>
        <v>#DIV/0!</v>
      </c>
      <c r="W179" s="97" t="e">
        <f t="shared" si="756"/>
        <v>#DIV/0!</v>
      </c>
      <c r="X179" s="97" t="e">
        <f t="shared" si="726"/>
        <v>#DIV/0!</v>
      </c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8"/>
      <c r="BM179" s="99"/>
      <c r="BN179" s="99"/>
      <c r="BO179" s="99"/>
      <c r="BP179" s="99"/>
    </row>
    <row r="180" spans="1:68" ht="15.75" customHeight="1">
      <c r="A180" s="88"/>
      <c r="B180" s="88"/>
      <c r="C180" s="100" t="s">
        <v>431</v>
      </c>
      <c r="D180" s="264" t="s">
        <v>430</v>
      </c>
      <c r="E180" s="165"/>
      <c r="F180" s="194">
        <v>18000</v>
      </c>
      <c r="G180" s="93"/>
      <c r="H180" s="93"/>
      <c r="I180" s="94"/>
      <c r="J180" s="94"/>
      <c r="K180" s="94"/>
      <c r="L180" s="201"/>
      <c r="M180" s="96">
        <f t="shared" ref="M180:O180" si="757">Y180+AB180+AE180+AH180+AK180+AN180+AQ180+AT180+AW180+AZ180+BC180+BF180</f>
        <v>0</v>
      </c>
      <c r="N180" s="96">
        <f t="shared" si="757"/>
        <v>0</v>
      </c>
      <c r="O180" s="96">
        <f t="shared" si="757"/>
        <v>0</v>
      </c>
      <c r="P180" s="96">
        <f t="shared" ref="P180:R180" si="758">IF(BI180=0,SUM(Y180+AB180+AE180+AH180+AK180+AN180+AQ180+AT180+AW180+AZ180+BC180+BF180),BI180)</f>
        <v>0</v>
      </c>
      <c r="Q180" s="96">
        <f t="shared" si="758"/>
        <v>0</v>
      </c>
      <c r="R180" s="96">
        <f t="shared" si="758"/>
        <v>0</v>
      </c>
      <c r="S180" s="96">
        <f t="shared" ref="S180:T180" si="759">I180-M180</f>
        <v>0</v>
      </c>
      <c r="T180" s="96">
        <f t="shared" si="759"/>
        <v>0</v>
      </c>
      <c r="U180" s="96">
        <f t="shared" si="747"/>
        <v>0</v>
      </c>
      <c r="V180" s="97" t="e">
        <f t="shared" ref="V180:W180" si="760">M180/I180</f>
        <v>#DIV/0!</v>
      </c>
      <c r="W180" s="97" t="e">
        <f t="shared" si="760"/>
        <v>#DIV/0!</v>
      </c>
      <c r="X180" s="97" t="e">
        <f t="shared" si="726"/>
        <v>#DIV/0!</v>
      </c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8"/>
      <c r="BM180" s="99"/>
      <c r="BN180" s="99"/>
      <c r="BO180" s="99"/>
      <c r="BP180" s="99"/>
    </row>
    <row r="181" spans="1:68" ht="15.75" customHeight="1">
      <c r="A181" s="88"/>
      <c r="B181" s="88"/>
      <c r="C181" s="100" t="s">
        <v>255</v>
      </c>
      <c r="D181" s="264" t="s">
        <v>430</v>
      </c>
      <c r="E181" s="165"/>
      <c r="F181" s="194">
        <v>17000</v>
      </c>
      <c r="G181" s="93"/>
      <c r="H181" s="93"/>
      <c r="I181" s="94"/>
      <c r="J181" s="94"/>
      <c r="K181" s="94"/>
      <c r="L181" s="201"/>
      <c r="M181" s="96">
        <f t="shared" ref="M181:O181" si="761">Y181+AB181+AE181+AH181+AK181+AN181+AQ181+AT181+AW181+AZ181+BC181+BF181</f>
        <v>0</v>
      </c>
      <c r="N181" s="96">
        <f t="shared" si="761"/>
        <v>0</v>
      </c>
      <c r="O181" s="96">
        <f t="shared" si="761"/>
        <v>0</v>
      </c>
      <c r="P181" s="96">
        <f t="shared" ref="P181:R181" si="762">IF(BI181=0,SUM(Y181+AB181+AE181+AH181+AK181+AN181+AQ181+AT181+AW181+AZ181+BC181+BF181),BI181)</f>
        <v>0</v>
      </c>
      <c r="Q181" s="96">
        <f t="shared" si="762"/>
        <v>0</v>
      </c>
      <c r="R181" s="96">
        <f t="shared" si="762"/>
        <v>0</v>
      </c>
      <c r="S181" s="96">
        <f t="shared" ref="S181:T181" si="763">I181-M181</f>
        <v>0</v>
      </c>
      <c r="T181" s="96">
        <f t="shared" si="763"/>
        <v>0</v>
      </c>
      <c r="U181" s="96">
        <f t="shared" si="747"/>
        <v>0</v>
      </c>
      <c r="V181" s="97" t="e">
        <f t="shared" ref="V181:W181" si="764">M181/I181</f>
        <v>#DIV/0!</v>
      </c>
      <c r="W181" s="97" t="e">
        <f t="shared" si="764"/>
        <v>#DIV/0!</v>
      </c>
      <c r="X181" s="97" t="e">
        <f t="shared" si="726"/>
        <v>#DIV/0!</v>
      </c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8"/>
      <c r="BM181" s="99"/>
      <c r="BN181" s="99"/>
      <c r="BO181" s="99"/>
      <c r="BP181" s="99"/>
    </row>
    <row r="182" spans="1:68" ht="15.75" customHeight="1">
      <c r="A182" s="88"/>
      <c r="B182" s="88"/>
      <c r="C182" s="89" t="s">
        <v>298</v>
      </c>
      <c r="D182" s="90" t="s">
        <v>432</v>
      </c>
      <c r="E182" s="165"/>
      <c r="F182" s="165"/>
      <c r="G182" s="93" t="e">
        <f t="shared" ref="G182:G184" si="765">I182/E182</f>
        <v>#DIV/0!</v>
      </c>
      <c r="H182" s="93" t="e">
        <f t="shared" ref="H182:H184" si="766">M182/E182</f>
        <v>#DIV/0!</v>
      </c>
      <c r="I182" s="94"/>
      <c r="J182" s="94"/>
      <c r="K182" s="94"/>
      <c r="L182" s="265"/>
      <c r="M182" s="96">
        <f t="shared" ref="M182:O182" si="767">Y182+AB182+AE182+AH182+AK182+AN182+AQ182+AT182+AW182+AZ182+BC182+BF182</f>
        <v>0</v>
      </c>
      <c r="N182" s="96">
        <f t="shared" si="767"/>
        <v>0</v>
      </c>
      <c r="O182" s="96">
        <f t="shared" si="767"/>
        <v>0</v>
      </c>
      <c r="P182" s="96">
        <f t="shared" ref="P182:R182" si="768">IF(BI182=0,SUM(Y182+AB182+AE182+AH182+AK182+AN182+AQ182+AT182+AW182+AZ182+BC182+BF182),BI182)</f>
        <v>0</v>
      </c>
      <c r="Q182" s="96">
        <f t="shared" si="768"/>
        <v>0</v>
      </c>
      <c r="R182" s="96">
        <f t="shared" si="768"/>
        <v>0</v>
      </c>
      <c r="S182" s="96">
        <f t="shared" ref="S182:T182" si="769">I182-M182</f>
        <v>0</v>
      </c>
      <c r="T182" s="96">
        <f t="shared" si="769"/>
        <v>0</v>
      </c>
      <c r="U182" s="96">
        <f t="shared" si="747"/>
        <v>0</v>
      </c>
      <c r="V182" s="97" t="e">
        <f t="shared" ref="V182:W182" si="770">M182/I182</f>
        <v>#DIV/0!</v>
      </c>
      <c r="W182" s="97" t="e">
        <f t="shared" si="770"/>
        <v>#DIV/0!</v>
      </c>
      <c r="X182" s="97" t="e">
        <f t="shared" si="726"/>
        <v>#DIV/0!</v>
      </c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102">
        <v>0</v>
      </c>
      <c r="BC182" s="95"/>
      <c r="BD182" s="95"/>
      <c r="BE182" s="95"/>
      <c r="BF182" s="95"/>
      <c r="BG182" s="95"/>
      <c r="BH182" s="95"/>
      <c r="BI182" s="95"/>
      <c r="BJ182" s="95"/>
      <c r="BK182" s="95"/>
      <c r="BL182" s="98"/>
      <c r="BM182" s="99"/>
      <c r="BN182" s="99"/>
      <c r="BO182" s="99"/>
      <c r="BP182" s="99"/>
    </row>
    <row r="183" spans="1:68" ht="15.75" customHeight="1">
      <c r="A183" s="266"/>
      <c r="B183" s="266"/>
      <c r="C183" s="267"/>
      <c r="D183" s="268" t="s">
        <v>433</v>
      </c>
      <c r="E183" s="269">
        <f t="shared" ref="E183:F183" si="771">SUM(E184:E187)</f>
        <v>0</v>
      </c>
      <c r="F183" s="269">
        <f t="shared" si="771"/>
        <v>0</v>
      </c>
      <c r="G183" s="222" t="e">
        <f t="shared" si="765"/>
        <v>#DIV/0!</v>
      </c>
      <c r="H183" s="222" t="e">
        <f t="shared" si="766"/>
        <v>#DIV/0!</v>
      </c>
      <c r="I183" s="269">
        <f t="shared" ref="I183:O183" si="772">SUM(I184:I187)</f>
        <v>0</v>
      </c>
      <c r="J183" s="269">
        <f t="shared" si="772"/>
        <v>734.93000000000006</v>
      </c>
      <c r="K183" s="269">
        <f t="shared" si="772"/>
        <v>0</v>
      </c>
      <c r="L183" s="269">
        <f t="shared" si="772"/>
        <v>0</v>
      </c>
      <c r="M183" s="269">
        <f t="shared" si="772"/>
        <v>0</v>
      </c>
      <c r="N183" s="269">
        <f t="shared" si="772"/>
        <v>376.89</v>
      </c>
      <c r="O183" s="269">
        <f t="shared" si="772"/>
        <v>0</v>
      </c>
      <c r="P183" s="237">
        <f t="shared" ref="P183:R183" si="773">IF(BI183=0,SUM(Y183+AB183+AE183+AH183+AK183+AN183+AQ183+AT183+AW183+AZ183+BC183+BF183),BI183)</f>
        <v>0</v>
      </c>
      <c r="Q183" s="237">
        <f t="shared" si="773"/>
        <v>376.89</v>
      </c>
      <c r="R183" s="237">
        <f t="shared" si="773"/>
        <v>0</v>
      </c>
      <c r="S183" s="269">
        <f t="shared" ref="S183:U183" si="774">SUM(S184:S187)</f>
        <v>0</v>
      </c>
      <c r="T183" s="269">
        <f t="shared" si="774"/>
        <v>358.04</v>
      </c>
      <c r="U183" s="269">
        <f t="shared" si="774"/>
        <v>0</v>
      </c>
      <c r="V183" s="270" t="e">
        <f t="shared" ref="V183:W183" si="775">M183/I183</f>
        <v>#DIV/0!</v>
      </c>
      <c r="W183" s="270">
        <f t="shared" si="775"/>
        <v>0.51282435061842613</v>
      </c>
      <c r="X183" s="270" t="e">
        <f t="shared" si="726"/>
        <v>#DIV/0!</v>
      </c>
      <c r="Y183" s="269">
        <f t="shared" ref="Y183:BK183" si="776">SUM(Y184:Y187)</f>
        <v>0</v>
      </c>
      <c r="Z183" s="269">
        <f t="shared" si="776"/>
        <v>0</v>
      </c>
      <c r="AA183" s="269">
        <f t="shared" si="776"/>
        <v>0</v>
      </c>
      <c r="AB183" s="269">
        <f t="shared" si="776"/>
        <v>0</v>
      </c>
      <c r="AC183" s="269">
        <f t="shared" si="776"/>
        <v>0</v>
      </c>
      <c r="AD183" s="269">
        <f t="shared" si="776"/>
        <v>0</v>
      </c>
      <c r="AE183" s="269">
        <f t="shared" si="776"/>
        <v>0</v>
      </c>
      <c r="AF183" s="269">
        <f t="shared" si="776"/>
        <v>0</v>
      </c>
      <c r="AG183" s="269">
        <f t="shared" si="776"/>
        <v>0</v>
      </c>
      <c r="AH183" s="269">
        <f t="shared" si="776"/>
        <v>0</v>
      </c>
      <c r="AI183" s="269">
        <f t="shared" si="776"/>
        <v>376.89</v>
      </c>
      <c r="AJ183" s="269">
        <f t="shared" si="776"/>
        <v>0</v>
      </c>
      <c r="AK183" s="269">
        <f t="shared" si="776"/>
        <v>0</v>
      </c>
      <c r="AL183" s="269">
        <f t="shared" si="776"/>
        <v>0</v>
      </c>
      <c r="AM183" s="269">
        <f t="shared" si="776"/>
        <v>0</v>
      </c>
      <c r="AN183" s="269">
        <f t="shared" si="776"/>
        <v>0</v>
      </c>
      <c r="AO183" s="269">
        <f t="shared" si="776"/>
        <v>0</v>
      </c>
      <c r="AP183" s="269">
        <f t="shared" si="776"/>
        <v>0</v>
      </c>
      <c r="AQ183" s="269">
        <f t="shared" si="776"/>
        <v>0</v>
      </c>
      <c r="AR183" s="269">
        <f t="shared" si="776"/>
        <v>0</v>
      </c>
      <c r="AS183" s="269">
        <f t="shared" si="776"/>
        <v>0</v>
      </c>
      <c r="AT183" s="269">
        <f t="shared" si="776"/>
        <v>0</v>
      </c>
      <c r="AU183" s="269">
        <f t="shared" si="776"/>
        <v>0</v>
      </c>
      <c r="AV183" s="269">
        <f t="shared" si="776"/>
        <v>0</v>
      </c>
      <c r="AW183" s="269">
        <f t="shared" si="776"/>
        <v>0</v>
      </c>
      <c r="AX183" s="269">
        <f t="shared" si="776"/>
        <v>0</v>
      </c>
      <c r="AY183" s="269">
        <f t="shared" si="776"/>
        <v>0</v>
      </c>
      <c r="AZ183" s="269">
        <f t="shared" si="776"/>
        <v>0</v>
      </c>
      <c r="BA183" s="269">
        <f t="shared" si="776"/>
        <v>0</v>
      </c>
      <c r="BB183" s="269">
        <f t="shared" si="776"/>
        <v>0</v>
      </c>
      <c r="BC183" s="269">
        <f t="shared" si="776"/>
        <v>0</v>
      </c>
      <c r="BD183" s="269">
        <f t="shared" si="776"/>
        <v>0</v>
      </c>
      <c r="BE183" s="269">
        <f t="shared" si="776"/>
        <v>0</v>
      </c>
      <c r="BF183" s="269">
        <f t="shared" si="776"/>
        <v>0</v>
      </c>
      <c r="BG183" s="269">
        <f t="shared" si="776"/>
        <v>0</v>
      </c>
      <c r="BH183" s="269">
        <f t="shared" si="776"/>
        <v>0</v>
      </c>
      <c r="BI183" s="269">
        <f t="shared" si="776"/>
        <v>0</v>
      </c>
      <c r="BJ183" s="269">
        <f t="shared" si="776"/>
        <v>0</v>
      </c>
      <c r="BK183" s="269">
        <f t="shared" si="776"/>
        <v>0</v>
      </c>
      <c r="BL183" s="232"/>
      <c r="BM183" s="233"/>
      <c r="BN183" s="233"/>
      <c r="BO183" s="233"/>
      <c r="BP183" s="233"/>
    </row>
    <row r="184" spans="1:68" ht="15.75" customHeight="1">
      <c r="A184" s="88"/>
      <c r="B184" s="135" t="s">
        <v>434</v>
      </c>
      <c r="C184" s="100" t="s">
        <v>435</v>
      </c>
      <c r="D184" s="90" t="s">
        <v>436</v>
      </c>
      <c r="E184" s="165"/>
      <c r="F184" s="165"/>
      <c r="G184" s="93" t="e">
        <f t="shared" si="765"/>
        <v>#DIV/0!</v>
      </c>
      <c r="H184" s="93" t="e">
        <f t="shared" si="766"/>
        <v>#DIV/0!</v>
      </c>
      <c r="I184" s="94"/>
      <c r="J184" s="145">
        <v>376.89</v>
      </c>
      <c r="K184" s="145"/>
      <c r="L184" s="271"/>
      <c r="M184" s="96">
        <f t="shared" ref="M184:O184" si="777">Y184+AB184+AE184+AH184+AK184+AN184+AQ184+AT184+AW184+AZ184+BC184+BF184</f>
        <v>0</v>
      </c>
      <c r="N184" s="96">
        <f t="shared" si="777"/>
        <v>376.89</v>
      </c>
      <c r="O184" s="96">
        <f t="shared" si="777"/>
        <v>0</v>
      </c>
      <c r="P184" s="96">
        <f t="shared" ref="P184:R184" si="778">IF(BI184=0,SUM(Y184+AB184+AE184+AH184+AK184+AN184+AQ184+AT184+AW184+AZ184+BC184+BF184),BI184)</f>
        <v>0</v>
      </c>
      <c r="Q184" s="96">
        <f t="shared" si="778"/>
        <v>376.89</v>
      </c>
      <c r="R184" s="96">
        <f t="shared" si="778"/>
        <v>0</v>
      </c>
      <c r="S184" s="96">
        <f t="shared" ref="S184:T184" si="779">I184-M184</f>
        <v>0</v>
      </c>
      <c r="T184" s="96">
        <f t="shared" si="779"/>
        <v>0</v>
      </c>
      <c r="U184" s="96">
        <f t="shared" ref="U184:U187" si="780">L184-O184</f>
        <v>0</v>
      </c>
      <c r="V184" s="97" t="e">
        <f t="shared" ref="V184:W184" si="781">M184/I184</f>
        <v>#DIV/0!</v>
      </c>
      <c r="W184" s="97">
        <f t="shared" si="781"/>
        <v>1</v>
      </c>
      <c r="X184" s="97" t="e">
        <f t="shared" si="726"/>
        <v>#DIV/0!</v>
      </c>
      <c r="Y184" s="95"/>
      <c r="Z184" s="95"/>
      <c r="AA184" s="95"/>
      <c r="AB184" s="95"/>
      <c r="AC184" s="102">
        <v>0</v>
      </c>
      <c r="AD184" s="95"/>
      <c r="AE184" s="95"/>
      <c r="AF184" s="95"/>
      <c r="AG184" s="95"/>
      <c r="AH184" s="95"/>
      <c r="AI184" s="102">
        <v>376.89</v>
      </c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8"/>
      <c r="BM184" s="99"/>
      <c r="BN184" s="99"/>
      <c r="BO184" s="99"/>
      <c r="BP184" s="99"/>
    </row>
    <row r="185" spans="1:68" ht="15.75" customHeight="1">
      <c r="A185" s="88"/>
      <c r="B185" s="272" t="s">
        <v>437</v>
      </c>
      <c r="C185" s="273" t="s">
        <v>438</v>
      </c>
      <c r="D185" s="235" t="s">
        <v>439</v>
      </c>
      <c r="E185" s="165"/>
      <c r="F185" s="165"/>
      <c r="G185" s="93"/>
      <c r="H185" s="93"/>
      <c r="I185" s="94"/>
      <c r="J185" s="274">
        <v>358.04</v>
      </c>
      <c r="K185" s="94"/>
      <c r="L185" s="271"/>
      <c r="M185" s="96">
        <f t="shared" ref="M185:O185" si="782">Y185+AB185+AE185+AH185+AK185+AN185+AQ185+AT185+AW185+AZ185+BC185+BF185</f>
        <v>0</v>
      </c>
      <c r="N185" s="96">
        <f t="shared" si="782"/>
        <v>0</v>
      </c>
      <c r="O185" s="96">
        <f t="shared" si="782"/>
        <v>0</v>
      </c>
      <c r="P185" s="96">
        <f t="shared" ref="P185:R185" si="783">IF(BI185=0,SUM(Y185+AB185+AE185+AH185+AK185+AN185+AQ185+AT185+AW185+AZ185+BC185+BF185),BI185)</f>
        <v>0</v>
      </c>
      <c r="Q185" s="96">
        <f t="shared" si="783"/>
        <v>0</v>
      </c>
      <c r="R185" s="96">
        <f t="shared" si="783"/>
        <v>0</v>
      </c>
      <c r="S185" s="96">
        <f t="shared" ref="S185:T185" si="784">I185-M185</f>
        <v>0</v>
      </c>
      <c r="T185" s="96">
        <f t="shared" si="784"/>
        <v>358.04</v>
      </c>
      <c r="U185" s="96">
        <f t="shared" si="780"/>
        <v>0</v>
      </c>
      <c r="V185" s="97" t="e">
        <f t="shared" ref="V185:W185" si="785">M185/I185</f>
        <v>#DIV/0!</v>
      </c>
      <c r="W185" s="97">
        <f t="shared" si="785"/>
        <v>0</v>
      </c>
      <c r="X185" s="97" t="e">
        <f t="shared" si="726"/>
        <v>#DIV/0!</v>
      </c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8"/>
      <c r="BM185" s="99"/>
      <c r="BN185" s="99"/>
      <c r="BO185" s="99"/>
      <c r="BP185" s="99"/>
    </row>
    <row r="186" spans="1:68" ht="15.75" customHeight="1">
      <c r="A186" s="88"/>
      <c r="B186" s="88"/>
      <c r="C186" s="89" t="s">
        <v>318</v>
      </c>
      <c r="D186" s="90" t="s">
        <v>440</v>
      </c>
      <c r="E186" s="165"/>
      <c r="F186" s="165"/>
      <c r="G186" s="93" t="e">
        <f t="shared" ref="G186:G187" si="786">I186/E186</f>
        <v>#DIV/0!</v>
      </c>
      <c r="H186" s="93" t="e">
        <f t="shared" ref="H186:H187" si="787">M186/E186</f>
        <v>#DIV/0!</v>
      </c>
      <c r="I186" s="94"/>
      <c r="J186" s="94"/>
      <c r="K186" s="94"/>
      <c r="L186" s="271"/>
      <c r="M186" s="96">
        <f t="shared" ref="M186:O186" si="788">Y186+AB186+AE186+AH186+AK186+AN186+AQ186+AT186+AW186+AZ186+BC186+BF186</f>
        <v>0</v>
      </c>
      <c r="N186" s="96">
        <f t="shared" si="788"/>
        <v>0</v>
      </c>
      <c r="O186" s="96">
        <f t="shared" si="788"/>
        <v>0</v>
      </c>
      <c r="P186" s="96">
        <f t="shared" ref="P186:R186" si="789">IF(BI186=0,SUM(Y186+AB186+AE186+AH186+AK186+AN186+AQ186+AT186+AW186+AZ186+BC186+BF186),BI186)</f>
        <v>0</v>
      </c>
      <c r="Q186" s="96">
        <f t="shared" si="789"/>
        <v>0</v>
      </c>
      <c r="R186" s="96">
        <f t="shared" si="789"/>
        <v>0</v>
      </c>
      <c r="S186" s="96">
        <f t="shared" ref="S186:T186" si="790">I186-M186</f>
        <v>0</v>
      </c>
      <c r="T186" s="96">
        <f t="shared" si="790"/>
        <v>0</v>
      </c>
      <c r="U186" s="96">
        <f t="shared" si="780"/>
        <v>0</v>
      </c>
      <c r="V186" s="97" t="e">
        <f t="shared" ref="V186:W186" si="791">M186/I186</f>
        <v>#DIV/0!</v>
      </c>
      <c r="W186" s="97" t="e">
        <f t="shared" si="791"/>
        <v>#DIV/0!</v>
      </c>
      <c r="X186" s="97" t="e">
        <f t="shared" si="726"/>
        <v>#DIV/0!</v>
      </c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8"/>
      <c r="BM186" s="99"/>
      <c r="BN186" s="99"/>
      <c r="BO186" s="99"/>
      <c r="BP186" s="99"/>
    </row>
    <row r="187" spans="1:68" ht="15.75" customHeight="1">
      <c r="A187" s="88"/>
      <c r="B187" s="88"/>
      <c r="C187" s="89" t="s">
        <v>357</v>
      </c>
      <c r="D187" s="90" t="s">
        <v>441</v>
      </c>
      <c r="E187" s="165"/>
      <c r="F187" s="165"/>
      <c r="G187" s="93" t="e">
        <f t="shared" si="786"/>
        <v>#DIV/0!</v>
      </c>
      <c r="H187" s="93" t="e">
        <f t="shared" si="787"/>
        <v>#DIV/0!</v>
      </c>
      <c r="I187" s="94"/>
      <c r="J187" s="94"/>
      <c r="K187" s="94"/>
      <c r="L187" s="275"/>
      <c r="M187" s="96">
        <f t="shared" ref="M187:O187" si="792">Y187+AB187+AE187+AH187+AK187+AN187+AQ187+AT187+AW187+AZ187+BC187+BF187</f>
        <v>0</v>
      </c>
      <c r="N187" s="96">
        <f t="shared" si="792"/>
        <v>0</v>
      </c>
      <c r="O187" s="96">
        <f t="shared" si="792"/>
        <v>0</v>
      </c>
      <c r="P187" s="96">
        <f t="shared" ref="P187:R187" si="793">IF(BI187=0,SUM(Y187+AB187+AE187+AH187+AK187+AN187+AQ187+AT187+AW187+AZ187+BC187+BF187),BI187)</f>
        <v>0</v>
      </c>
      <c r="Q187" s="96">
        <f t="shared" si="793"/>
        <v>0</v>
      </c>
      <c r="R187" s="96">
        <f t="shared" si="793"/>
        <v>0</v>
      </c>
      <c r="S187" s="96">
        <f t="shared" ref="S187:T187" si="794">I187-M187</f>
        <v>0</v>
      </c>
      <c r="T187" s="96">
        <f t="shared" si="794"/>
        <v>0</v>
      </c>
      <c r="U187" s="96">
        <f t="shared" si="780"/>
        <v>0</v>
      </c>
      <c r="V187" s="97" t="e">
        <f t="shared" ref="V187:W187" si="795">M187/I187</f>
        <v>#DIV/0!</v>
      </c>
      <c r="W187" s="97" t="e">
        <f t="shared" si="795"/>
        <v>#DIV/0!</v>
      </c>
      <c r="X187" s="97" t="e">
        <f t="shared" si="726"/>
        <v>#DIV/0!</v>
      </c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8"/>
      <c r="BM187" s="99"/>
      <c r="BN187" s="99"/>
      <c r="BO187" s="99"/>
      <c r="BP187" s="99"/>
    </row>
    <row r="188" spans="1:68" ht="15.75" customHeight="1">
      <c r="A188" s="276"/>
      <c r="B188" s="276"/>
      <c r="C188" s="277"/>
      <c r="D188" s="278"/>
      <c r="E188" s="278"/>
      <c r="F188" s="278"/>
      <c r="G188" s="279"/>
      <c r="H188" s="279"/>
      <c r="I188" s="279"/>
      <c r="J188" s="279"/>
      <c r="K188" s="279"/>
      <c r="L188" s="279"/>
      <c r="M188" s="279"/>
      <c r="N188" s="279"/>
      <c r="O188" s="279"/>
      <c r="P188" s="280"/>
      <c r="Q188" s="280"/>
      <c r="R188" s="280"/>
      <c r="S188" s="279"/>
      <c r="T188" s="279"/>
      <c r="U188" s="279"/>
      <c r="V188" s="279"/>
      <c r="W188" s="281"/>
      <c r="X188" s="279"/>
      <c r="Y188" s="279"/>
      <c r="Z188" s="279"/>
      <c r="AA188" s="279"/>
      <c r="AB188" s="279"/>
      <c r="AC188" s="279"/>
      <c r="AD188" s="279"/>
      <c r="AE188" s="279"/>
      <c r="AF188" s="279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J188" s="279"/>
      <c r="BK188" s="279"/>
      <c r="BL188" s="21"/>
      <c r="BM188" s="21"/>
      <c r="BN188" s="21"/>
      <c r="BO188" s="21"/>
      <c r="BP188" s="21"/>
    </row>
    <row r="189" spans="1:68" ht="15.75" customHeight="1">
      <c r="A189" s="276"/>
      <c r="B189" s="276"/>
      <c r="C189" s="277"/>
      <c r="D189" s="282" t="s">
        <v>442</v>
      </c>
      <c r="E189" s="283" t="s">
        <v>62</v>
      </c>
      <c r="F189" s="283" t="s">
        <v>63</v>
      </c>
      <c r="G189" s="510" t="s">
        <v>443</v>
      </c>
      <c r="H189" s="511"/>
      <c r="I189" s="284" t="s">
        <v>62</v>
      </c>
      <c r="J189" s="284" t="s">
        <v>147</v>
      </c>
      <c r="K189" s="284"/>
      <c r="L189" s="284" t="s">
        <v>63</v>
      </c>
      <c r="M189" s="284" t="s">
        <v>62</v>
      </c>
      <c r="N189" s="284" t="s">
        <v>147</v>
      </c>
      <c r="O189" s="284" t="s">
        <v>63</v>
      </c>
      <c r="P189" s="284" t="s">
        <v>62</v>
      </c>
      <c r="Q189" s="284" t="s">
        <v>147</v>
      </c>
      <c r="R189" s="284" t="s">
        <v>63</v>
      </c>
      <c r="S189" s="285"/>
      <c r="T189" s="285"/>
      <c r="U189" s="285"/>
      <c r="V189" s="285"/>
      <c r="W189" s="286"/>
      <c r="X189" s="285"/>
      <c r="Y189" s="510" t="s">
        <v>444</v>
      </c>
      <c r="Z189" s="512"/>
      <c r="AA189" s="512"/>
      <c r="AB189" s="512"/>
      <c r="AC189" s="512"/>
      <c r="AD189" s="511"/>
      <c r="AE189" s="513" t="s">
        <v>445</v>
      </c>
      <c r="AF189" s="512"/>
      <c r="AG189" s="512"/>
      <c r="AH189" s="512"/>
      <c r="AI189" s="512"/>
      <c r="AJ189" s="511"/>
      <c r="AK189" s="513" t="s">
        <v>446</v>
      </c>
      <c r="AL189" s="512"/>
      <c r="AM189" s="512"/>
      <c r="AN189" s="512"/>
      <c r="AO189" s="512"/>
      <c r="AP189" s="511"/>
      <c r="AQ189" s="513" t="s">
        <v>447</v>
      </c>
      <c r="AR189" s="512"/>
      <c r="AS189" s="512"/>
      <c r="AT189" s="512"/>
      <c r="AU189" s="512"/>
      <c r="AV189" s="511"/>
      <c r="AW189" s="513" t="s">
        <v>448</v>
      </c>
      <c r="AX189" s="512"/>
      <c r="AY189" s="512"/>
      <c r="AZ189" s="512"/>
      <c r="BA189" s="512"/>
      <c r="BB189" s="511"/>
      <c r="BC189" s="279"/>
      <c r="BD189" s="279"/>
      <c r="BE189" s="279"/>
      <c r="BF189" s="279"/>
      <c r="BG189" s="279"/>
      <c r="BH189" s="279"/>
      <c r="BI189" s="279"/>
      <c r="BJ189" s="279"/>
      <c r="BK189" s="279"/>
    </row>
    <row r="190" spans="1:68" ht="15.75" customHeight="1">
      <c r="A190" s="287"/>
      <c r="B190" s="287"/>
      <c r="C190" s="288"/>
      <c r="D190" s="289" t="s">
        <v>449</v>
      </c>
      <c r="E190" s="290">
        <f t="shared" ref="E190:F190" si="796">E4+E12+E67+E96+E159</f>
        <v>2379653.64</v>
      </c>
      <c r="F190" s="290">
        <f t="shared" si="796"/>
        <v>4614392.4400000004</v>
      </c>
      <c r="G190" s="291" t="s">
        <v>62</v>
      </c>
      <c r="H190" s="291" t="s">
        <v>63</v>
      </c>
      <c r="I190" s="292"/>
      <c r="J190" s="289"/>
      <c r="K190" s="289"/>
      <c r="L190" s="292"/>
      <c r="M190" s="292"/>
      <c r="N190" s="292"/>
      <c r="O190" s="292"/>
      <c r="P190" s="292"/>
      <c r="Q190" s="292"/>
      <c r="R190" s="292"/>
      <c r="S190" s="285"/>
      <c r="T190" s="285"/>
      <c r="U190" s="285"/>
      <c r="V190" s="285"/>
      <c r="W190" s="286"/>
      <c r="X190" s="285"/>
      <c r="Y190" s="293" t="s">
        <v>174</v>
      </c>
      <c r="Z190" s="294" t="s">
        <v>175</v>
      </c>
      <c r="AA190" s="294" t="s">
        <v>176</v>
      </c>
      <c r="AB190" s="295" t="s">
        <v>177</v>
      </c>
      <c r="AC190" s="293" t="s">
        <v>178</v>
      </c>
      <c r="AD190" s="293" t="s">
        <v>179</v>
      </c>
      <c r="AE190" s="293" t="s">
        <v>174</v>
      </c>
      <c r="AF190" s="294" t="s">
        <v>175</v>
      </c>
      <c r="AG190" s="294" t="s">
        <v>176</v>
      </c>
      <c r="AH190" s="295" t="s">
        <v>177</v>
      </c>
      <c r="AI190" s="293" t="s">
        <v>178</v>
      </c>
      <c r="AJ190" s="293" t="s">
        <v>179</v>
      </c>
      <c r="AK190" s="293" t="s">
        <v>174</v>
      </c>
      <c r="AL190" s="294" t="s">
        <v>175</v>
      </c>
      <c r="AM190" s="294" t="s">
        <v>176</v>
      </c>
      <c r="AN190" s="295" t="s">
        <v>177</v>
      </c>
      <c r="AO190" s="293" t="s">
        <v>178</v>
      </c>
      <c r="AP190" s="293" t="s">
        <v>179</v>
      </c>
      <c r="AQ190" s="293" t="s">
        <v>174</v>
      </c>
      <c r="AR190" s="294" t="s">
        <v>175</v>
      </c>
      <c r="AS190" s="294" t="s">
        <v>176</v>
      </c>
      <c r="AT190" s="295" t="s">
        <v>177</v>
      </c>
      <c r="AU190" s="293" t="s">
        <v>178</v>
      </c>
      <c r="AV190" s="293" t="s">
        <v>179</v>
      </c>
      <c r="AW190" s="293" t="s">
        <v>174</v>
      </c>
      <c r="AX190" s="294" t="s">
        <v>175</v>
      </c>
      <c r="AY190" s="294" t="s">
        <v>176</v>
      </c>
      <c r="AZ190" s="295" t="s">
        <v>177</v>
      </c>
      <c r="BA190" s="293" t="s">
        <v>178</v>
      </c>
      <c r="BB190" s="293" t="s">
        <v>179</v>
      </c>
      <c r="BC190" s="279"/>
      <c r="BD190" s="279"/>
      <c r="BE190" s="279"/>
      <c r="BF190" s="279"/>
      <c r="BG190" s="279"/>
      <c r="BH190" s="279"/>
      <c r="BI190" s="279"/>
      <c r="BJ190" s="279"/>
      <c r="BK190" s="279"/>
    </row>
    <row r="191" spans="1:68" ht="15.75" customHeight="1">
      <c r="A191" s="296"/>
      <c r="B191" s="296"/>
      <c r="C191" s="297"/>
      <c r="D191" s="289" t="s">
        <v>450</v>
      </c>
      <c r="E191" s="298">
        <f>SUM(Y191:AD191)+SUM(Y193:AD193)</f>
        <v>396609</v>
      </c>
      <c r="F191" s="298">
        <f>SUM(AE191:BB191)+SUM(AE193:BB193)</f>
        <v>209032</v>
      </c>
      <c r="G191" s="299">
        <f t="shared" ref="G191:H191" si="797">E191/E190</f>
        <v>0.16666669188042002</v>
      </c>
      <c r="H191" s="299">
        <f t="shared" si="797"/>
        <v>4.5300004869113383E-2</v>
      </c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285"/>
      <c r="W191" s="286"/>
      <c r="X191" s="285"/>
      <c r="Y191" s="300"/>
      <c r="Z191" s="350">
        <f>594913-198304</f>
        <v>396609</v>
      </c>
      <c r="AA191" s="301"/>
      <c r="AB191" s="302"/>
      <c r="AC191" s="302"/>
      <c r="AD191" s="302"/>
      <c r="AE191" s="300"/>
      <c r="AF191" s="350">
        <f>72000+53000</f>
        <v>125000</v>
      </c>
      <c r="AG191" s="301"/>
      <c r="AH191" s="302"/>
      <c r="AI191" s="302"/>
      <c r="AJ191" s="302"/>
      <c r="AK191" s="300"/>
      <c r="AL191" s="301">
        <f>1856+82176</f>
        <v>84032</v>
      </c>
      <c r="AM191" s="301"/>
      <c r="AN191" s="302"/>
      <c r="AO191" s="351"/>
      <c r="AP191" s="302"/>
      <c r="AQ191" s="300"/>
      <c r="AR191" s="301"/>
      <c r="AS191" s="301"/>
      <c r="AT191" s="302"/>
      <c r="AU191" s="302"/>
      <c r="AV191" s="302"/>
      <c r="AW191" s="300"/>
      <c r="AX191" s="301"/>
      <c r="AY191" s="301"/>
      <c r="AZ191" s="302"/>
      <c r="BA191" s="302"/>
      <c r="BB191" s="302"/>
      <c r="BC191" s="59"/>
      <c r="BD191" s="59"/>
      <c r="BE191" s="59"/>
      <c r="BF191" s="59"/>
      <c r="BG191" s="59"/>
      <c r="BH191" s="59"/>
      <c r="BI191" s="59"/>
      <c r="BJ191" s="59"/>
      <c r="BK191" s="59"/>
    </row>
    <row r="192" spans="1:68" ht="15.75" customHeight="1">
      <c r="A192" s="296"/>
      <c r="B192" s="296"/>
      <c r="C192" s="297"/>
      <c r="D192" s="289" t="s">
        <v>451</v>
      </c>
      <c r="E192" s="290">
        <f>I192</f>
        <v>1906212.9100000004</v>
      </c>
      <c r="F192" s="290">
        <f>L192</f>
        <v>0</v>
      </c>
      <c r="G192" s="299">
        <f t="shared" ref="G192:H192" si="798">E192/E191</f>
        <v>4.8062774924421792</v>
      </c>
      <c r="H192" s="299">
        <f t="shared" si="798"/>
        <v>0</v>
      </c>
      <c r="I192" s="303">
        <f t="shared" ref="I192:J192" si="799">I4+I12+I67+I96+I159</f>
        <v>1906212.9100000004</v>
      </c>
      <c r="J192" s="303">
        <f t="shared" si="799"/>
        <v>2466010.4700000002</v>
      </c>
      <c r="K192" s="303"/>
      <c r="L192" s="303">
        <f>L4+L12+L67+L96+L159</f>
        <v>0</v>
      </c>
      <c r="M192" s="303"/>
      <c r="N192" s="303"/>
      <c r="O192" s="303"/>
      <c r="P192" s="292"/>
      <c r="Q192" s="292"/>
      <c r="R192" s="292"/>
      <c r="S192" s="285"/>
      <c r="T192" s="285"/>
      <c r="U192" s="285"/>
      <c r="V192" s="285"/>
      <c r="W192" s="286"/>
      <c r="X192" s="285"/>
      <c r="Y192" s="293" t="s">
        <v>180</v>
      </c>
      <c r="Z192" s="304" t="s">
        <v>181</v>
      </c>
      <c r="AA192" s="304" t="s">
        <v>182</v>
      </c>
      <c r="AB192" s="305" t="s">
        <v>183</v>
      </c>
      <c r="AC192" s="306" t="s">
        <v>184</v>
      </c>
      <c r="AD192" s="306" t="s">
        <v>185</v>
      </c>
      <c r="AE192" s="293" t="s">
        <v>180</v>
      </c>
      <c r="AF192" s="304" t="s">
        <v>181</v>
      </c>
      <c r="AG192" s="304" t="s">
        <v>182</v>
      </c>
      <c r="AH192" s="305" t="s">
        <v>183</v>
      </c>
      <c r="AI192" s="306" t="s">
        <v>184</v>
      </c>
      <c r="AJ192" s="306" t="s">
        <v>185</v>
      </c>
      <c r="AK192" s="293" t="s">
        <v>180</v>
      </c>
      <c r="AL192" s="304" t="s">
        <v>181</v>
      </c>
      <c r="AM192" s="304" t="s">
        <v>182</v>
      </c>
      <c r="AN192" s="305" t="s">
        <v>183</v>
      </c>
      <c r="AO192" s="306" t="s">
        <v>184</v>
      </c>
      <c r="AP192" s="306" t="s">
        <v>185</v>
      </c>
      <c r="AQ192" s="293" t="s">
        <v>180</v>
      </c>
      <c r="AR192" s="304" t="s">
        <v>181</v>
      </c>
      <c r="AS192" s="304" t="s">
        <v>182</v>
      </c>
      <c r="AT192" s="305" t="s">
        <v>183</v>
      </c>
      <c r="AU192" s="306" t="s">
        <v>184</v>
      </c>
      <c r="AV192" s="306" t="s">
        <v>185</v>
      </c>
      <c r="AW192" s="293" t="s">
        <v>180</v>
      </c>
      <c r="AX192" s="304" t="s">
        <v>181</v>
      </c>
      <c r="AY192" s="304" t="s">
        <v>182</v>
      </c>
      <c r="AZ192" s="305" t="s">
        <v>183</v>
      </c>
      <c r="BA192" s="306" t="s">
        <v>184</v>
      </c>
      <c r="BB192" s="306" t="s">
        <v>185</v>
      </c>
      <c r="BC192" s="59"/>
      <c r="BD192" s="59"/>
      <c r="BE192" s="59"/>
      <c r="BF192" s="59"/>
      <c r="BG192" s="59"/>
      <c r="BH192" s="59"/>
      <c r="BI192" s="59"/>
      <c r="BJ192" s="59"/>
      <c r="BK192" s="59"/>
    </row>
    <row r="193" spans="1:68" ht="15.75" customHeight="1">
      <c r="A193" s="296"/>
      <c r="B193" s="296"/>
      <c r="C193" s="297"/>
      <c r="D193" s="289" t="s">
        <v>452</v>
      </c>
      <c r="E193" s="290">
        <f>M193</f>
        <v>75469.17</v>
      </c>
      <c r="F193" s="290">
        <f>O193</f>
        <v>0</v>
      </c>
      <c r="G193" s="299">
        <f t="shared" ref="G193:H193" si="800">E193/E191</f>
        <v>0.19028607520252944</v>
      </c>
      <c r="H193" s="299">
        <f t="shared" si="800"/>
        <v>0</v>
      </c>
      <c r="I193" s="307"/>
      <c r="J193" s="307"/>
      <c r="K193" s="307"/>
      <c r="L193" s="307"/>
      <c r="M193" s="298">
        <f t="shared" ref="M193:O193" si="801">M4+M12+M67+M96+M159</f>
        <v>75469.17</v>
      </c>
      <c r="N193" s="298" t="e">
        <f t="shared" si="801"/>
        <v>#REF!</v>
      </c>
      <c r="O193" s="298">
        <f t="shared" si="801"/>
        <v>0</v>
      </c>
      <c r="P193" s="292"/>
      <c r="Q193" s="292"/>
      <c r="R193" s="292"/>
      <c r="S193" s="285"/>
      <c r="T193" s="285"/>
      <c r="U193" s="285"/>
      <c r="V193" s="285"/>
      <c r="W193" s="286"/>
      <c r="X193" s="285"/>
      <c r="Y193" s="300"/>
      <c r="Z193" s="301"/>
      <c r="AA193" s="301"/>
      <c r="AB193" s="302"/>
      <c r="AC193" s="302"/>
      <c r="AD193" s="302"/>
      <c r="AE193" s="300"/>
      <c r="AF193" s="301"/>
      <c r="AG193" s="301"/>
      <c r="AH193" s="302"/>
      <c r="AI193" s="302"/>
      <c r="AJ193" s="302"/>
      <c r="AK193" s="300"/>
      <c r="AL193" s="301"/>
      <c r="AM193" s="301"/>
      <c r="AN193" s="302"/>
      <c r="AO193" s="302"/>
      <c r="AP193" s="302"/>
      <c r="AQ193" s="300"/>
      <c r="AR193" s="301"/>
      <c r="AS193" s="301"/>
      <c r="AT193" s="302"/>
      <c r="AU193" s="302"/>
      <c r="AV193" s="302"/>
      <c r="AW193" s="300"/>
      <c r="AX193" s="301"/>
      <c r="AY193" s="301"/>
      <c r="AZ193" s="302"/>
      <c r="BA193" s="302"/>
      <c r="BB193" s="302"/>
      <c r="BC193" s="59"/>
      <c r="BD193" s="59"/>
      <c r="BE193" s="59"/>
      <c r="BF193" s="59"/>
      <c r="BG193" s="59"/>
      <c r="BH193" s="59"/>
      <c r="BI193" s="59"/>
      <c r="BJ193" s="59"/>
      <c r="BK193" s="59"/>
    </row>
    <row r="194" spans="1:68" ht="15.75" customHeight="1">
      <c r="A194" s="296"/>
      <c r="B194" s="296"/>
      <c r="C194" s="308"/>
      <c r="D194" s="289" t="s">
        <v>453</v>
      </c>
      <c r="E194" s="290">
        <f>P194</f>
        <v>79863.11</v>
      </c>
      <c r="F194" s="290">
        <f>R194</f>
        <v>0</v>
      </c>
      <c r="G194" s="299">
        <f t="shared" ref="G194:H194" si="802">E194/E191</f>
        <v>0.2013648454775358</v>
      </c>
      <c r="H194" s="299">
        <f t="shared" si="802"/>
        <v>0</v>
      </c>
      <c r="I194" s="307"/>
      <c r="J194" s="307"/>
      <c r="K194" s="307"/>
      <c r="L194" s="307"/>
      <c r="M194" s="307"/>
      <c r="N194" s="307"/>
      <c r="O194" s="307"/>
      <c r="P194" s="303">
        <f t="shared" ref="P194:R194" si="803">P4+P12+P67+P96+P159</f>
        <v>79863.11</v>
      </c>
      <c r="Q194" s="303">
        <f t="shared" si="803"/>
        <v>1460272.98</v>
      </c>
      <c r="R194" s="303">
        <f t="shared" si="803"/>
        <v>0</v>
      </c>
      <c r="S194" s="285"/>
      <c r="T194" s="285"/>
      <c r="U194" s="285"/>
      <c r="V194" s="285"/>
      <c r="W194" s="286"/>
      <c r="X194" s="285"/>
      <c r="Y194" s="285"/>
      <c r="Z194" s="309"/>
      <c r="AA194" s="309"/>
      <c r="AB194" s="310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</row>
    <row r="195" spans="1:68" ht="15.75" customHeight="1">
      <c r="A195" s="296"/>
      <c r="B195" s="296"/>
      <c r="C195" s="308"/>
      <c r="D195" s="311" t="s">
        <v>454</v>
      </c>
      <c r="E195" s="312">
        <f t="shared" ref="E195:F195" si="804">E190-E191</f>
        <v>1983044.6400000001</v>
      </c>
      <c r="F195" s="312">
        <f t="shared" si="804"/>
        <v>4405360.4400000004</v>
      </c>
      <c r="G195" s="313">
        <f t="shared" ref="G195:H195" si="805">E195/E190</f>
        <v>0.83333330811957995</v>
      </c>
      <c r="H195" s="313">
        <f t="shared" si="805"/>
        <v>0.95469999513088666</v>
      </c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6"/>
      <c r="X195" s="285"/>
      <c r="Y195" s="285"/>
      <c r="Z195" s="514"/>
      <c r="AA195" s="494"/>
      <c r="AB195" s="310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</row>
    <row r="196" spans="1:68" ht="15.75" customHeight="1">
      <c r="A196" s="296"/>
      <c r="B196" s="296"/>
      <c r="C196" s="308"/>
      <c r="D196" s="311" t="s">
        <v>455</v>
      </c>
      <c r="E196" s="314">
        <f>E191-I192</f>
        <v>-1509603.9100000004</v>
      </c>
      <c r="F196" s="314">
        <f>F191-L192</f>
        <v>209032</v>
      </c>
      <c r="G196" s="313">
        <f t="shared" ref="G196:H196" si="806">E196/E191</f>
        <v>-3.8062774924421796</v>
      </c>
      <c r="H196" s="313">
        <f t="shared" si="806"/>
        <v>1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6"/>
      <c r="X196" s="285"/>
      <c r="Y196" s="285"/>
      <c r="Z196" s="315"/>
      <c r="AA196" s="309"/>
      <c r="AB196" s="310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</row>
    <row r="197" spans="1:68" ht="15.75" customHeight="1">
      <c r="A197" s="296"/>
      <c r="B197" s="296"/>
      <c r="C197" s="308"/>
      <c r="D197" s="311" t="s">
        <v>456</v>
      </c>
      <c r="E197" s="314">
        <f>I192-M193</f>
        <v>1830743.7400000005</v>
      </c>
      <c r="F197" s="314">
        <f>L192-O193</f>
        <v>0</v>
      </c>
      <c r="G197" s="313">
        <f>E197/I192</f>
        <v>0.96040884541066296</v>
      </c>
      <c r="H197" s="313" t="e">
        <f>F197/L192</f>
        <v>#DIV/0!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6"/>
      <c r="X197" s="285"/>
      <c r="Y197" s="285"/>
      <c r="Z197" s="309"/>
      <c r="AA197" s="309"/>
      <c r="AB197" s="310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</row>
    <row r="198" spans="1:68" ht="15.75" customHeight="1">
      <c r="A198" s="296"/>
      <c r="B198" s="296"/>
      <c r="C198" s="308"/>
      <c r="D198" s="311" t="s">
        <v>457</v>
      </c>
      <c r="E198" s="314">
        <f>M193-P194</f>
        <v>-4393.9400000000023</v>
      </c>
      <c r="F198" s="314">
        <f>O193-R194</f>
        <v>0</v>
      </c>
      <c r="G198" s="313">
        <f>E198/M193</f>
        <v>-5.8221655279897769E-2</v>
      </c>
      <c r="H198" s="313" t="e">
        <f>F198/O193</f>
        <v>#DIV/0!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6"/>
      <c r="X198" s="285"/>
      <c r="Y198" s="285"/>
      <c r="Z198" s="309"/>
      <c r="AA198" s="309"/>
      <c r="AB198" s="31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</row>
    <row r="199" spans="1:68" ht="15.75" customHeight="1">
      <c r="A199" s="316"/>
      <c r="B199" s="316"/>
      <c r="C199" s="317"/>
      <c r="D199" s="318" t="s">
        <v>459</v>
      </c>
      <c r="E199" s="319" t="e">
        <f>J192-N193</f>
        <v>#REF!</v>
      </c>
      <c r="F199" s="320"/>
      <c r="G199" s="321" t="e">
        <f>E199/J192</f>
        <v>#REF!</v>
      </c>
      <c r="H199" s="322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323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</row>
    <row r="200" spans="1:68" ht="15.75" customHeight="1">
      <c r="A200" s="316"/>
      <c r="B200" s="316"/>
      <c r="C200" s="317"/>
      <c r="D200" s="58"/>
      <c r="E200" s="59"/>
      <c r="F200" s="59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323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</row>
    <row r="201" spans="1:68" ht="15.75" customHeight="1">
      <c r="A201" s="316"/>
      <c r="B201" s="316"/>
      <c r="C201" s="317"/>
      <c r="D201" s="58"/>
      <c r="E201" s="324"/>
      <c r="F201" s="325"/>
      <c r="G201" s="326"/>
      <c r="H201" s="326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323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</row>
    <row r="202" spans="1:68" ht="15.75" customHeight="1">
      <c r="A202" s="309"/>
      <c r="B202" s="309"/>
      <c r="C202" s="327"/>
      <c r="D202" s="56"/>
      <c r="E202" s="324"/>
      <c r="F202" s="325"/>
      <c r="G202" s="326"/>
      <c r="H202" s="326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323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</row>
    <row r="203" spans="1:68" ht="15.75" customHeight="1">
      <c r="A203" s="328"/>
      <c r="B203" s="328"/>
      <c r="C203" s="329"/>
      <c r="D203" s="56"/>
      <c r="E203" s="330"/>
      <c r="F203" s="325"/>
      <c r="G203" s="326"/>
      <c r="H203" s="326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323"/>
      <c r="X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</row>
    <row r="204" spans="1:68" ht="15.75" customHeight="1">
      <c r="A204" s="328"/>
      <c r="B204" s="328"/>
      <c r="C204" s="329"/>
      <c r="D204" s="9"/>
      <c r="E204" s="330"/>
      <c r="F204" s="331"/>
      <c r="G204" s="332"/>
      <c r="H204" s="333"/>
      <c r="I204" s="334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323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</row>
    <row r="205" spans="1:68" ht="15.75" customHeight="1">
      <c r="A205" s="328"/>
      <c r="B205" s="328"/>
      <c r="C205" s="329"/>
      <c r="D205" s="9"/>
      <c r="E205" s="325"/>
      <c r="F205" s="325"/>
      <c r="G205" s="333"/>
      <c r="H205" s="333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323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21"/>
      <c r="BM205" s="21"/>
      <c r="BN205" s="21"/>
      <c r="BO205" s="21"/>
      <c r="BP205" s="21"/>
    </row>
    <row r="206" spans="1:68" ht="15.75" customHeight="1">
      <c r="A206" s="56"/>
      <c r="B206" s="56"/>
      <c r="C206" s="335"/>
      <c r="D206" s="9"/>
      <c r="E206" s="324"/>
      <c r="F206" s="325"/>
      <c r="G206" s="326"/>
      <c r="H206" s="326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323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</row>
    <row r="207" spans="1:68" ht="15.75" customHeight="1">
      <c r="A207" s="56"/>
      <c r="B207" s="56"/>
      <c r="C207" s="336"/>
      <c r="D207" s="9"/>
      <c r="E207" s="325"/>
      <c r="F207" s="325"/>
      <c r="G207" s="326"/>
      <c r="H207" s="326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323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</row>
    <row r="208" spans="1:68" ht="15.75" customHeight="1">
      <c r="A208" s="58"/>
      <c r="B208" s="58"/>
      <c r="C208" s="317"/>
      <c r="D208" s="58"/>
      <c r="E208" s="337"/>
      <c r="F208" s="331"/>
      <c r="G208" s="338"/>
      <c r="H208" s="33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323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</row>
    <row r="209" spans="1:63" ht="15.75" customHeight="1">
      <c r="A209" s="58"/>
      <c r="B209" s="58"/>
      <c r="C209" s="317"/>
      <c r="D209" s="58"/>
      <c r="E209" s="324"/>
      <c r="F209" s="325"/>
      <c r="G209" s="326"/>
      <c r="H209" s="326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323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</row>
    <row r="210" spans="1:63" ht="15.75" customHeight="1">
      <c r="A210" s="339"/>
      <c r="B210" s="339"/>
      <c r="C210" s="340"/>
      <c r="D210" s="339"/>
      <c r="E210" s="325"/>
      <c r="F210" s="325"/>
      <c r="G210" s="326"/>
      <c r="H210" s="326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323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</row>
    <row r="211" spans="1:63" ht="15.75" customHeight="1">
      <c r="A211" s="339"/>
      <c r="B211" s="339"/>
      <c r="C211" s="340"/>
      <c r="D211" s="339"/>
      <c r="E211" s="325"/>
      <c r="F211" s="325"/>
      <c r="G211" s="326"/>
      <c r="H211" s="326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323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</row>
    <row r="212" spans="1:63" ht="15.75" customHeight="1">
      <c r="A212" s="339"/>
      <c r="B212" s="339"/>
      <c r="C212" s="340"/>
      <c r="D212" s="339"/>
      <c r="E212" s="59"/>
      <c r="F212" s="59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323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</row>
    <row r="213" spans="1:63" ht="15.75" customHeight="1">
      <c r="A213" s="339"/>
      <c r="B213" s="339"/>
      <c r="C213" s="340"/>
      <c r="D213" s="339"/>
      <c r="E213" s="59"/>
      <c r="F213" s="59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323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</row>
    <row r="214" spans="1:63" ht="15.75" customHeight="1">
      <c r="A214" s="339"/>
      <c r="B214" s="339"/>
      <c r="C214" s="340"/>
      <c r="D214" s="339"/>
      <c r="E214" s="59"/>
      <c r="F214" s="59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323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</row>
    <row r="215" spans="1:63" ht="15.75" customHeight="1">
      <c r="A215" s="339"/>
      <c r="B215" s="339"/>
      <c r="C215" s="340"/>
      <c r="D215" s="339"/>
      <c r="E215" s="59"/>
      <c r="F215" s="59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323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</row>
    <row r="216" spans="1:63" ht="15.75" customHeight="1">
      <c r="A216" s="341"/>
      <c r="B216" s="341"/>
      <c r="C216" s="342"/>
      <c r="D216" s="341"/>
      <c r="E216" s="21"/>
      <c r="F216" s="21"/>
      <c r="K216" s="21"/>
      <c r="W216" s="343"/>
    </row>
    <row r="217" spans="1:63" ht="15.75" customHeight="1">
      <c r="A217" s="339"/>
      <c r="C217" s="344"/>
      <c r="E217" s="21"/>
      <c r="F217" s="21"/>
      <c r="K217" s="21"/>
      <c r="W217" s="343"/>
    </row>
    <row r="218" spans="1:63" ht="15.75" customHeight="1">
      <c r="A218" s="339"/>
      <c r="C218" s="344"/>
      <c r="E218" s="21"/>
      <c r="F218" s="21"/>
      <c r="K218" s="21"/>
      <c r="W218" s="343"/>
    </row>
    <row r="219" spans="1:63" ht="15.75" customHeight="1">
      <c r="C219" s="344"/>
      <c r="E219" s="21"/>
      <c r="F219" s="21"/>
      <c r="K219" s="21"/>
      <c r="W219" s="343"/>
    </row>
    <row r="220" spans="1:63" ht="15.75" customHeight="1">
      <c r="A220" s="339"/>
      <c r="C220" s="344"/>
      <c r="E220" s="21"/>
      <c r="F220" s="21"/>
      <c r="K220" s="21"/>
      <c r="W220" s="343"/>
    </row>
    <row r="221" spans="1:63" ht="15.75" customHeight="1">
      <c r="C221" s="344"/>
      <c r="E221" s="21"/>
      <c r="F221" s="21"/>
      <c r="K221" s="21"/>
      <c r="W221" s="343"/>
    </row>
    <row r="222" spans="1:63" ht="15.75" customHeight="1">
      <c r="C222" s="344"/>
      <c r="E222" s="21"/>
      <c r="F222" s="21"/>
      <c r="K222" s="21"/>
      <c r="W222" s="343"/>
    </row>
    <row r="223" spans="1:63" ht="15.75" customHeight="1">
      <c r="C223" s="344"/>
      <c r="E223" s="21"/>
      <c r="F223" s="21"/>
      <c r="K223" s="21"/>
      <c r="W223" s="343"/>
    </row>
    <row r="224" spans="1:63" ht="15.75" customHeight="1">
      <c r="C224" s="344"/>
      <c r="E224" s="21"/>
      <c r="F224" s="21"/>
      <c r="K224" s="21"/>
      <c r="W224" s="343"/>
    </row>
    <row r="225" spans="3:23" ht="15.75" customHeight="1">
      <c r="C225" s="344"/>
      <c r="E225" s="21"/>
      <c r="F225" s="21"/>
      <c r="K225" s="21"/>
      <c r="W225" s="343"/>
    </row>
    <row r="226" spans="3:23" ht="15.75" customHeight="1">
      <c r="C226" s="344"/>
      <c r="E226" s="21"/>
      <c r="F226" s="21"/>
      <c r="K226" s="21"/>
      <c r="W226" s="343"/>
    </row>
    <row r="227" spans="3:23" ht="15.75" customHeight="1">
      <c r="C227" s="344"/>
      <c r="E227" s="21"/>
      <c r="F227" s="21"/>
      <c r="K227" s="21"/>
      <c r="W227" s="343"/>
    </row>
    <row r="228" spans="3:23" ht="15.75" customHeight="1">
      <c r="C228" s="344"/>
      <c r="E228" s="21"/>
      <c r="F228" s="21"/>
      <c r="K228" s="21"/>
      <c r="W228" s="343"/>
    </row>
    <row r="229" spans="3:23" ht="15.75" customHeight="1">
      <c r="C229" s="344"/>
      <c r="E229" s="21"/>
      <c r="F229" s="21"/>
      <c r="K229" s="21"/>
      <c r="W229" s="343"/>
    </row>
    <row r="230" spans="3:23" ht="15.75" customHeight="1">
      <c r="C230" s="344"/>
      <c r="E230" s="21"/>
      <c r="F230" s="21"/>
      <c r="K230" s="21"/>
      <c r="W230" s="343"/>
    </row>
    <row r="231" spans="3:23" ht="15.75" customHeight="1">
      <c r="C231" s="344"/>
      <c r="E231" s="21"/>
      <c r="F231" s="21"/>
      <c r="K231" s="21"/>
      <c r="W231" s="343"/>
    </row>
    <row r="232" spans="3:23" ht="15.75" customHeight="1">
      <c r="C232" s="344"/>
      <c r="E232" s="21"/>
      <c r="F232" s="21"/>
      <c r="K232" s="21"/>
      <c r="W232" s="343"/>
    </row>
    <row r="233" spans="3:23" ht="15.75" customHeight="1">
      <c r="C233" s="344"/>
      <c r="E233" s="21"/>
      <c r="F233" s="21"/>
      <c r="K233" s="21"/>
      <c r="W233" s="343"/>
    </row>
    <row r="234" spans="3:23" ht="15.75" customHeight="1">
      <c r="C234" s="344"/>
      <c r="E234" s="21"/>
      <c r="F234" s="21"/>
      <c r="K234" s="21"/>
      <c r="W234" s="343"/>
    </row>
    <row r="235" spans="3:23" ht="15.75" customHeight="1">
      <c r="C235" s="344"/>
      <c r="E235" s="21"/>
      <c r="F235" s="21"/>
      <c r="K235" s="21"/>
      <c r="W235" s="343"/>
    </row>
    <row r="236" spans="3:23" ht="15.75" customHeight="1">
      <c r="C236" s="344"/>
      <c r="E236" s="21"/>
      <c r="F236" s="21"/>
      <c r="K236" s="21"/>
      <c r="W236" s="343"/>
    </row>
    <row r="237" spans="3:23" ht="15.75" customHeight="1">
      <c r="C237" s="344"/>
      <c r="E237" s="21"/>
      <c r="F237" s="21"/>
      <c r="K237" s="21"/>
      <c r="W237" s="343"/>
    </row>
    <row r="238" spans="3:23" ht="15.75" customHeight="1">
      <c r="C238" s="344"/>
      <c r="E238" s="21"/>
      <c r="F238" s="21"/>
      <c r="K238" s="21"/>
      <c r="W238" s="343"/>
    </row>
    <row r="239" spans="3:23" ht="15.75" customHeight="1">
      <c r="C239" s="344"/>
      <c r="E239" s="21"/>
      <c r="F239" s="21"/>
      <c r="K239" s="21"/>
      <c r="W239" s="343"/>
    </row>
    <row r="240" spans="3:23" ht="15.75" customHeight="1">
      <c r="C240" s="344"/>
      <c r="E240" s="21"/>
      <c r="F240" s="21"/>
      <c r="K240" s="21"/>
      <c r="W240" s="343"/>
    </row>
    <row r="241" spans="3:23" ht="15.75" customHeight="1">
      <c r="C241" s="344"/>
      <c r="E241" s="21"/>
      <c r="F241" s="21"/>
      <c r="K241" s="21"/>
      <c r="W241" s="343"/>
    </row>
    <row r="242" spans="3:23" ht="15.75" customHeight="1">
      <c r="C242" s="344"/>
      <c r="E242" s="21"/>
      <c r="F242" s="21"/>
      <c r="K242" s="21"/>
      <c r="W242" s="343"/>
    </row>
    <row r="243" spans="3:23" ht="15.75" customHeight="1">
      <c r="C243" s="344"/>
      <c r="E243" s="21"/>
      <c r="F243" s="21"/>
      <c r="K243" s="21"/>
      <c r="W243" s="343"/>
    </row>
    <row r="244" spans="3:23" ht="15.75" customHeight="1">
      <c r="C244" s="344"/>
      <c r="E244" s="21"/>
      <c r="F244" s="21"/>
      <c r="K244" s="21"/>
      <c r="W244" s="343"/>
    </row>
    <row r="245" spans="3:23" ht="15.75" customHeight="1">
      <c r="C245" s="344"/>
      <c r="E245" s="21"/>
      <c r="F245" s="21"/>
      <c r="K245" s="21"/>
      <c r="W245" s="343"/>
    </row>
    <row r="246" spans="3:23" ht="15.75" customHeight="1">
      <c r="C246" s="344"/>
      <c r="E246" s="21"/>
      <c r="F246" s="21"/>
      <c r="K246" s="21"/>
      <c r="W246" s="343"/>
    </row>
    <row r="247" spans="3:23" ht="15.75" customHeight="1">
      <c r="C247" s="344"/>
      <c r="E247" s="21"/>
      <c r="F247" s="21"/>
      <c r="K247" s="21"/>
      <c r="W247" s="343"/>
    </row>
    <row r="248" spans="3:23" ht="15.75" customHeight="1">
      <c r="C248" s="344"/>
      <c r="E248" s="21"/>
      <c r="F248" s="21"/>
      <c r="K248" s="21"/>
      <c r="W248" s="343"/>
    </row>
    <row r="249" spans="3:23" ht="15.75" customHeight="1">
      <c r="C249" s="344"/>
      <c r="E249" s="21"/>
      <c r="F249" s="21"/>
      <c r="K249" s="21"/>
      <c r="W249" s="343"/>
    </row>
    <row r="250" spans="3:23" ht="15.75" customHeight="1">
      <c r="C250" s="344"/>
      <c r="E250" s="21"/>
      <c r="F250" s="21"/>
      <c r="K250" s="21"/>
      <c r="W250" s="343"/>
    </row>
    <row r="251" spans="3:23" ht="15.75" customHeight="1">
      <c r="C251" s="344"/>
      <c r="E251" s="21"/>
      <c r="F251" s="21"/>
      <c r="K251" s="21"/>
      <c r="W251" s="343"/>
    </row>
    <row r="252" spans="3:23" ht="15.75" customHeight="1">
      <c r="C252" s="344"/>
      <c r="E252" s="21"/>
      <c r="F252" s="21"/>
      <c r="K252" s="21"/>
      <c r="W252" s="343"/>
    </row>
    <row r="253" spans="3:23" ht="15.75" customHeight="1">
      <c r="C253" s="344"/>
      <c r="E253" s="21"/>
      <c r="F253" s="21"/>
      <c r="K253" s="21"/>
      <c r="W253" s="343"/>
    </row>
    <row r="254" spans="3:23" ht="15.75" customHeight="1">
      <c r="C254" s="344"/>
      <c r="E254" s="21"/>
      <c r="F254" s="21"/>
      <c r="K254" s="21"/>
      <c r="W254" s="343"/>
    </row>
    <row r="255" spans="3:23" ht="15.75" customHeight="1">
      <c r="C255" s="344"/>
      <c r="E255" s="21"/>
      <c r="F255" s="21"/>
      <c r="K255" s="21"/>
      <c r="W255" s="343"/>
    </row>
    <row r="256" spans="3:23" ht="15.75" customHeight="1">
      <c r="C256" s="344"/>
      <c r="E256" s="21"/>
      <c r="F256" s="21"/>
      <c r="K256" s="21"/>
      <c r="W256" s="343"/>
    </row>
    <row r="257" spans="3:23" ht="15.75" customHeight="1">
      <c r="C257" s="344"/>
      <c r="E257" s="21"/>
      <c r="F257" s="21"/>
      <c r="K257" s="21"/>
      <c r="W257" s="343"/>
    </row>
    <row r="258" spans="3:23" ht="15.75" customHeight="1">
      <c r="C258" s="344"/>
      <c r="E258" s="21"/>
      <c r="F258" s="21"/>
      <c r="K258" s="21"/>
      <c r="W258" s="343"/>
    </row>
    <row r="259" spans="3:23" ht="15.75" customHeight="1">
      <c r="C259" s="344"/>
      <c r="E259" s="21"/>
      <c r="F259" s="21"/>
      <c r="K259" s="21"/>
      <c r="W259" s="343"/>
    </row>
    <row r="260" spans="3:23" ht="15.75" customHeight="1">
      <c r="C260" s="344"/>
      <c r="E260" s="21"/>
      <c r="F260" s="21"/>
      <c r="K260" s="21"/>
      <c r="W260" s="343"/>
    </row>
    <row r="261" spans="3:23" ht="15.75" customHeight="1">
      <c r="C261" s="344"/>
      <c r="E261" s="21"/>
      <c r="F261" s="21"/>
      <c r="K261" s="21"/>
      <c r="W261" s="343"/>
    </row>
    <row r="262" spans="3:23" ht="15.75" customHeight="1">
      <c r="C262" s="344"/>
      <c r="E262" s="21"/>
      <c r="F262" s="21"/>
      <c r="K262" s="21"/>
      <c r="W262" s="343"/>
    </row>
    <row r="263" spans="3:23" ht="15.75" customHeight="1">
      <c r="C263" s="344"/>
      <c r="E263" s="21"/>
      <c r="F263" s="21"/>
      <c r="K263" s="21"/>
      <c r="W263" s="343"/>
    </row>
    <row r="264" spans="3:23" ht="15.75" customHeight="1">
      <c r="C264" s="344"/>
      <c r="E264" s="21"/>
      <c r="F264" s="21"/>
      <c r="K264" s="21"/>
      <c r="W264" s="343"/>
    </row>
    <row r="265" spans="3:23" ht="15.75" customHeight="1">
      <c r="C265" s="344"/>
      <c r="E265" s="21"/>
      <c r="F265" s="21"/>
      <c r="K265" s="21"/>
      <c r="W265" s="343"/>
    </row>
    <row r="266" spans="3:23" ht="15.75" customHeight="1">
      <c r="C266" s="344"/>
      <c r="E266" s="21"/>
      <c r="F266" s="21"/>
      <c r="K266" s="21"/>
      <c r="W266" s="343"/>
    </row>
    <row r="267" spans="3:23" ht="15.75" customHeight="1">
      <c r="C267" s="344"/>
      <c r="E267" s="21"/>
      <c r="F267" s="21"/>
      <c r="K267" s="21"/>
      <c r="W267" s="343"/>
    </row>
    <row r="268" spans="3:23" ht="15.75" customHeight="1">
      <c r="C268" s="344"/>
      <c r="E268" s="21"/>
      <c r="F268" s="21"/>
      <c r="K268" s="21"/>
      <c r="W268" s="343"/>
    </row>
    <row r="269" spans="3:23" ht="15.75" customHeight="1">
      <c r="C269" s="344"/>
      <c r="E269" s="21"/>
      <c r="F269" s="21"/>
      <c r="K269" s="21"/>
      <c r="W269" s="343"/>
    </row>
    <row r="270" spans="3:23" ht="15.75" customHeight="1">
      <c r="C270" s="344"/>
      <c r="E270" s="21"/>
      <c r="F270" s="21"/>
      <c r="K270" s="21"/>
      <c r="W270" s="343"/>
    </row>
    <row r="271" spans="3:23" ht="15.75" customHeight="1">
      <c r="C271" s="344"/>
      <c r="E271" s="21"/>
      <c r="F271" s="21"/>
      <c r="K271" s="21"/>
      <c r="W271" s="343"/>
    </row>
    <row r="272" spans="3:23" ht="15.75" customHeight="1">
      <c r="C272" s="344"/>
      <c r="E272" s="21"/>
      <c r="F272" s="21"/>
      <c r="K272" s="21"/>
      <c r="W272" s="343"/>
    </row>
    <row r="273" spans="3:23" ht="15.75" customHeight="1">
      <c r="C273" s="344"/>
      <c r="E273" s="21"/>
      <c r="F273" s="21"/>
      <c r="K273" s="21"/>
      <c r="W273" s="343"/>
    </row>
    <row r="274" spans="3:23" ht="15.75" customHeight="1">
      <c r="C274" s="344"/>
      <c r="E274" s="21"/>
      <c r="F274" s="21"/>
      <c r="K274" s="21"/>
      <c r="W274" s="343"/>
    </row>
    <row r="275" spans="3:23" ht="15.75" customHeight="1">
      <c r="C275" s="344"/>
      <c r="E275" s="21"/>
      <c r="F275" s="21"/>
      <c r="K275" s="21"/>
      <c r="W275" s="343"/>
    </row>
    <row r="276" spans="3:23" ht="15.75" customHeight="1">
      <c r="C276" s="344"/>
      <c r="E276" s="21"/>
      <c r="F276" s="21"/>
      <c r="K276" s="21"/>
      <c r="W276" s="343"/>
    </row>
    <row r="277" spans="3:23" ht="15.75" customHeight="1">
      <c r="C277" s="344"/>
      <c r="E277" s="21"/>
      <c r="F277" s="21"/>
      <c r="K277" s="21"/>
      <c r="W277" s="343"/>
    </row>
    <row r="278" spans="3:23" ht="15.75" customHeight="1">
      <c r="C278" s="344"/>
      <c r="E278" s="21"/>
      <c r="F278" s="21"/>
      <c r="K278" s="21"/>
      <c r="W278" s="343"/>
    </row>
    <row r="279" spans="3:23" ht="15.75" customHeight="1">
      <c r="C279" s="344"/>
      <c r="E279" s="21"/>
      <c r="F279" s="21"/>
      <c r="K279" s="21"/>
      <c r="W279" s="343"/>
    </row>
    <row r="280" spans="3:23" ht="15.75" customHeight="1">
      <c r="C280" s="344"/>
      <c r="E280" s="21"/>
      <c r="F280" s="21"/>
      <c r="K280" s="21"/>
      <c r="W280" s="343"/>
    </row>
    <row r="281" spans="3:23" ht="15.75" customHeight="1">
      <c r="C281" s="344"/>
      <c r="E281" s="21"/>
      <c r="F281" s="21"/>
      <c r="K281" s="21"/>
      <c r="W281" s="343"/>
    </row>
    <row r="282" spans="3:23" ht="15.75" customHeight="1">
      <c r="C282" s="344"/>
      <c r="E282" s="21"/>
      <c r="F282" s="21"/>
      <c r="K282" s="21"/>
      <c r="W282" s="343"/>
    </row>
    <row r="283" spans="3:23" ht="15.75" customHeight="1">
      <c r="C283" s="344"/>
      <c r="E283" s="21"/>
      <c r="F283" s="21"/>
      <c r="K283" s="21"/>
      <c r="W283" s="343"/>
    </row>
    <row r="284" spans="3:23" ht="15.75" customHeight="1">
      <c r="C284" s="344"/>
      <c r="E284" s="21"/>
      <c r="F284" s="21"/>
      <c r="K284" s="21"/>
      <c r="W284" s="343"/>
    </row>
    <row r="285" spans="3:23" ht="15.75" customHeight="1">
      <c r="C285" s="344"/>
      <c r="E285" s="21"/>
      <c r="F285" s="21"/>
      <c r="K285" s="21"/>
      <c r="W285" s="343"/>
    </row>
    <row r="286" spans="3:23" ht="15.75" customHeight="1">
      <c r="C286" s="344"/>
      <c r="E286" s="21"/>
      <c r="F286" s="21"/>
      <c r="K286" s="21"/>
      <c r="W286" s="343"/>
    </row>
    <row r="287" spans="3:23" ht="15.75" customHeight="1">
      <c r="C287" s="344"/>
      <c r="E287" s="21"/>
      <c r="F287" s="21"/>
      <c r="K287" s="21"/>
      <c r="W287" s="343"/>
    </row>
    <row r="288" spans="3:23" ht="15.75" customHeight="1">
      <c r="C288" s="344"/>
      <c r="E288" s="21"/>
      <c r="F288" s="21"/>
      <c r="K288" s="21"/>
      <c r="W288" s="343"/>
    </row>
    <row r="289" spans="3:23" ht="15.75" customHeight="1">
      <c r="C289" s="344"/>
      <c r="E289" s="21"/>
      <c r="F289" s="21"/>
      <c r="K289" s="21"/>
      <c r="W289" s="343"/>
    </row>
    <row r="290" spans="3:23" ht="15.75" customHeight="1">
      <c r="C290" s="344"/>
      <c r="E290" s="21"/>
      <c r="F290" s="21"/>
      <c r="K290" s="21"/>
      <c r="W290" s="343"/>
    </row>
    <row r="291" spans="3:23" ht="15.75" customHeight="1">
      <c r="C291" s="344"/>
      <c r="E291" s="21"/>
      <c r="F291" s="21"/>
      <c r="K291" s="21"/>
      <c r="W291" s="343"/>
    </row>
    <row r="292" spans="3:23" ht="15.75" customHeight="1">
      <c r="C292" s="344"/>
      <c r="E292" s="21"/>
      <c r="F292" s="21"/>
      <c r="K292" s="21"/>
      <c r="W292" s="343"/>
    </row>
    <row r="293" spans="3:23" ht="15.75" customHeight="1">
      <c r="C293" s="344"/>
      <c r="E293" s="21"/>
      <c r="F293" s="21"/>
      <c r="K293" s="21"/>
      <c r="W293" s="343"/>
    </row>
    <row r="294" spans="3:23" ht="15.75" customHeight="1">
      <c r="C294" s="344"/>
      <c r="E294" s="21"/>
      <c r="F294" s="21"/>
      <c r="K294" s="21"/>
      <c r="W294" s="343"/>
    </row>
    <row r="295" spans="3:23" ht="15.75" customHeight="1">
      <c r="C295" s="344"/>
      <c r="E295" s="21"/>
      <c r="F295" s="21"/>
      <c r="K295" s="21"/>
      <c r="W295" s="343"/>
    </row>
    <row r="296" spans="3:23" ht="15.75" customHeight="1">
      <c r="C296" s="344"/>
      <c r="E296" s="21"/>
      <c r="F296" s="21"/>
      <c r="K296" s="21"/>
      <c r="W296" s="343"/>
    </row>
    <row r="297" spans="3:23" ht="15.75" customHeight="1">
      <c r="C297" s="344"/>
      <c r="E297" s="21"/>
      <c r="F297" s="21"/>
      <c r="K297" s="21"/>
      <c r="W297" s="343"/>
    </row>
    <row r="298" spans="3:23" ht="15.75" customHeight="1">
      <c r="C298" s="344"/>
      <c r="E298" s="21"/>
      <c r="F298" s="21"/>
      <c r="K298" s="21"/>
      <c r="W298" s="343"/>
    </row>
    <row r="299" spans="3:23" ht="15.75" customHeight="1">
      <c r="C299" s="344"/>
      <c r="E299" s="21"/>
      <c r="F299" s="21"/>
      <c r="K299" s="21"/>
      <c r="W299" s="343"/>
    </row>
    <row r="300" spans="3:23" ht="15.75" customHeight="1">
      <c r="C300" s="344"/>
      <c r="E300" s="21"/>
      <c r="F300" s="21"/>
      <c r="K300" s="21"/>
      <c r="W300" s="343"/>
    </row>
    <row r="301" spans="3:23" ht="15.75" customHeight="1">
      <c r="C301" s="344"/>
      <c r="E301" s="21"/>
      <c r="F301" s="21"/>
      <c r="K301" s="21"/>
      <c r="W301" s="343"/>
    </row>
    <row r="302" spans="3:23" ht="15.75" customHeight="1">
      <c r="C302" s="344"/>
      <c r="E302" s="21"/>
      <c r="F302" s="21"/>
      <c r="K302" s="21"/>
      <c r="W302" s="343"/>
    </row>
    <row r="303" spans="3:23" ht="15.75" customHeight="1">
      <c r="C303" s="344"/>
      <c r="E303" s="21"/>
      <c r="F303" s="21"/>
      <c r="K303" s="21"/>
      <c r="W303" s="343"/>
    </row>
    <row r="304" spans="3:23" ht="15.75" customHeight="1">
      <c r="C304" s="344"/>
      <c r="E304" s="21"/>
      <c r="F304" s="21"/>
      <c r="K304" s="21"/>
      <c r="W304" s="343"/>
    </row>
    <row r="305" spans="3:23" ht="15.75" customHeight="1">
      <c r="C305" s="344"/>
      <c r="E305" s="21"/>
      <c r="F305" s="21"/>
      <c r="K305" s="21"/>
      <c r="W305" s="343"/>
    </row>
    <row r="306" spans="3:23" ht="15.75" customHeight="1">
      <c r="C306" s="344"/>
      <c r="E306" s="21"/>
      <c r="F306" s="21"/>
      <c r="K306" s="21"/>
      <c r="W306" s="343"/>
    </row>
    <row r="307" spans="3:23" ht="15.75" customHeight="1">
      <c r="C307" s="344"/>
      <c r="E307" s="21"/>
      <c r="F307" s="21"/>
      <c r="K307" s="21"/>
      <c r="W307" s="343"/>
    </row>
    <row r="308" spans="3:23" ht="15.75" customHeight="1">
      <c r="C308" s="344"/>
      <c r="E308" s="21"/>
      <c r="F308" s="21"/>
      <c r="K308" s="21"/>
      <c r="W308" s="343"/>
    </row>
    <row r="309" spans="3:23" ht="15.75" customHeight="1">
      <c r="C309" s="344"/>
      <c r="E309" s="21"/>
      <c r="F309" s="21"/>
      <c r="K309" s="21"/>
      <c r="W309" s="343"/>
    </row>
    <row r="310" spans="3:23" ht="15.75" customHeight="1">
      <c r="C310" s="344"/>
      <c r="E310" s="21"/>
      <c r="F310" s="21"/>
      <c r="K310" s="21"/>
      <c r="W310" s="343"/>
    </row>
    <row r="311" spans="3:23" ht="15.75" customHeight="1">
      <c r="C311" s="344"/>
      <c r="E311" s="21"/>
      <c r="F311" s="21"/>
      <c r="K311" s="21"/>
      <c r="W311" s="343"/>
    </row>
    <row r="312" spans="3:23" ht="15.75" customHeight="1">
      <c r="C312" s="344"/>
      <c r="E312" s="21"/>
      <c r="F312" s="21"/>
      <c r="K312" s="21"/>
      <c r="W312" s="343"/>
    </row>
    <row r="313" spans="3:23" ht="15.75" customHeight="1">
      <c r="C313" s="344"/>
      <c r="E313" s="21"/>
      <c r="F313" s="21"/>
      <c r="K313" s="21"/>
      <c r="W313" s="343"/>
    </row>
    <row r="314" spans="3:23" ht="15.75" customHeight="1">
      <c r="C314" s="344"/>
      <c r="E314" s="21"/>
      <c r="F314" s="21"/>
      <c r="K314" s="21"/>
      <c r="W314" s="343"/>
    </row>
    <row r="315" spans="3:23" ht="15.75" customHeight="1">
      <c r="C315" s="344"/>
      <c r="E315" s="21"/>
      <c r="F315" s="21"/>
      <c r="K315" s="21"/>
      <c r="W315" s="343"/>
    </row>
    <row r="316" spans="3:23" ht="15.75" customHeight="1">
      <c r="C316" s="344"/>
      <c r="E316" s="21"/>
      <c r="F316" s="21"/>
      <c r="K316" s="21"/>
      <c r="W316" s="343"/>
    </row>
    <row r="317" spans="3:23" ht="15.75" customHeight="1">
      <c r="C317" s="344"/>
      <c r="E317" s="21"/>
      <c r="F317" s="21"/>
      <c r="K317" s="21"/>
      <c r="W317" s="343"/>
    </row>
    <row r="318" spans="3:23" ht="15.75" customHeight="1">
      <c r="C318" s="344"/>
      <c r="E318" s="21"/>
      <c r="F318" s="21"/>
      <c r="K318" s="21"/>
      <c r="W318" s="343"/>
    </row>
    <row r="319" spans="3:23" ht="15.75" customHeight="1">
      <c r="C319" s="344"/>
      <c r="E319" s="21"/>
      <c r="F319" s="21"/>
      <c r="K319" s="21"/>
      <c r="W319" s="343"/>
    </row>
    <row r="320" spans="3:23" ht="15.75" customHeight="1">
      <c r="C320" s="344"/>
      <c r="E320" s="21"/>
      <c r="F320" s="21"/>
      <c r="K320" s="21"/>
      <c r="W320" s="343"/>
    </row>
    <row r="321" spans="3:23" ht="15.75" customHeight="1">
      <c r="C321" s="344"/>
      <c r="E321" s="21"/>
      <c r="F321" s="21"/>
      <c r="K321" s="21"/>
      <c r="W321" s="343"/>
    </row>
    <row r="322" spans="3:23" ht="15.75" customHeight="1">
      <c r="C322" s="344"/>
      <c r="E322" s="21"/>
      <c r="F322" s="21"/>
      <c r="K322" s="21"/>
      <c r="W322" s="343"/>
    </row>
    <row r="323" spans="3:23" ht="15.75" customHeight="1">
      <c r="C323" s="344"/>
      <c r="E323" s="21"/>
      <c r="F323" s="21"/>
      <c r="K323" s="21"/>
      <c r="W323" s="343"/>
    </row>
    <row r="324" spans="3:23" ht="15.75" customHeight="1">
      <c r="C324" s="344"/>
      <c r="E324" s="21"/>
      <c r="F324" s="21"/>
      <c r="K324" s="21"/>
      <c r="W324" s="343"/>
    </row>
    <row r="325" spans="3:23" ht="15.75" customHeight="1">
      <c r="C325" s="344"/>
      <c r="E325" s="21"/>
      <c r="F325" s="21"/>
      <c r="K325" s="21"/>
      <c r="W325" s="343"/>
    </row>
    <row r="326" spans="3:23" ht="15.75" customHeight="1">
      <c r="C326" s="344"/>
      <c r="E326" s="21"/>
      <c r="F326" s="21"/>
      <c r="K326" s="21"/>
      <c r="W326" s="343"/>
    </row>
    <row r="327" spans="3:23" ht="15.75" customHeight="1">
      <c r="C327" s="344"/>
      <c r="E327" s="21"/>
      <c r="F327" s="21"/>
      <c r="K327" s="21"/>
      <c r="W327" s="343"/>
    </row>
    <row r="328" spans="3:23" ht="15.75" customHeight="1">
      <c r="C328" s="344"/>
      <c r="E328" s="21"/>
      <c r="F328" s="21"/>
      <c r="K328" s="21"/>
      <c r="W328" s="343"/>
    </row>
    <row r="329" spans="3:23" ht="15.75" customHeight="1">
      <c r="C329" s="344"/>
      <c r="E329" s="21"/>
      <c r="F329" s="21"/>
      <c r="K329" s="21"/>
      <c r="W329" s="343"/>
    </row>
    <row r="330" spans="3:23" ht="15.75" customHeight="1">
      <c r="C330" s="344"/>
      <c r="E330" s="21"/>
      <c r="F330" s="21"/>
      <c r="K330" s="21"/>
      <c r="W330" s="343"/>
    </row>
    <row r="331" spans="3:23" ht="15.75" customHeight="1">
      <c r="C331" s="344"/>
      <c r="E331" s="21"/>
      <c r="F331" s="21"/>
      <c r="K331" s="21"/>
      <c r="W331" s="343"/>
    </row>
    <row r="332" spans="3:23" ht="15.75" customHeight="1">
      <c r="C332" s="344"/>
      <c r="E332" s="21"/>
      <c r="F332" s="21"/>
      <c r="K332" s="21"/>
      <c r="W332" s="343"/>
    </row>
    <row r="333" spans="3:23" ht="15.75" customHeight="1">
      <c r="C333" s="344"/>
      <c r="E333" s="21"/>
      <c r="F333" s="21"/>
      <c r="K333" s="21"/>
      <c r="W333" s="343"/>
    </row>
    <row r="334" spans="3:23" ht="15.75" customHeight="1">
      <c r="C334" s="344"/>
      <c r="E334" s="21"/>
      <c r="F334" s="21"/>
      <c r="K334" s="21"/>
      <c r="W334" s="343"/>
    </row>
    <row r="335" spans="3:23" ht="15.75" customHeight="1">
      <c r="C335" s="344"/>
      <c r="E335" s="21"/>
      <c r="F335" s="21"/>
      <c r="K335" s="21"/>
      <c r="W335" s="343"/>
    </row>
    <row r="336" spans="3:23" ht="15.75" customHeight="1">
      <c r="C336" s="344"/>
      <c r="E336" s="21"/>
      <c r="F336" s="21"/>
      <c r="K336" s="21"/>
      <c r="W336" s="343"/>
    </row>
    <row r="337" spans="3:23" ht="15.75" customHeight="1">
      <c r="C337" s="344"/>
      <c r="E337" s="21"/>
      <c r="F337" s="21"/>
      <c r="K337" s="21"/>
      <c r="W337" s="343"/>
    </row>
    <row r="338" spans="3:23" ht="15.75" customHeight="1">
      <c r="C338" s="344"/>
      <c r="E338" s="21"/>
      <c r="F338" s="21"/>
      <c r="K338" s="21"/>
      <c r="W338" s="343"/>
    </row>
    <row r="339" spans="3:23" ht="15.75" customHeight="1">
      <c r="C339" s="344"/>
      <c r="E339" s="21"/>
      <c r="F339" s="21"/>
      <c r="K339" s="21"/>
      <c r="W339" s="343"/>
    </row>
    <row r="340" spans="3:23" ht="15.75" customHeight="1">
      <c r="C340" s="344"/>
      <c r="E340" s="21"/>
      <c r="F340" s="21"/>
      <c r="K340" s="21"/>
      <c r="W340" s="343"/>
    </row>
    <row r="341" spans="3:23" ht="15.75" customHeight="1">
      <c r="C341" s="344"/>
      <c r="E341" s="21"/>
      <c r="F341" s="21"/>
      <c r="K341" s="21"/>
      <c r="W341" s="343"/>
    </row>
    <row r="342" spans="3:23" ht="15.75" customHeight="1">
      <c r="C342" s="344"/>
      <c r="E342" s="21"/>
      <c r="F342" s="21"/>
      <c r="K342" s="21"/>
      <c r="W342" s="343"/>
    </row>
    <row r="343" spans="3:23" ht="15.75" customHeight="1">
      <c r="C343" s="344"/>
      <c r="E343" s="21"/>
      <c r="F343" s="21"/>
      <c r="K343" s="21"/>
      <c r="W343" s="343"/>
    </row>
    <row r="344" spans="3:23" ht="15.75" customHeight="1">
      <c r="C344" s="344"/>
      <c r="E344" s="21"/>
      <c r="F344" s="21"/>
      <c r="K344" s="21"/>
      <c r="W344" s="343"/>
    </row>
    <row r="345" spans="3:23" ht="15.75" customHeight="1">
      <c r="C345" s="344"/>
      <c r="E345" s="21"/>
      <c r="F345" s="21"/>
      <c r="K345" s="21"/>
      <c r="W345" s="343"/>
    </row>
    <row r="346" spans="3:23" ht="15.75" customHeight="1">
      <c r="C346" s="344"/>
      <c r="E346" s="21"/>
      <c r="F346" s="21"/>
      <c r="K346" s="21"/>
      <c r="W346" s="343"/>
    </row>
    <row r="347" spans="3:23" ht="15.75" customHeight="1">
      <c r="C347" s="344"/>
      <c r="E347" s="21"/>
      <c r="F347" s="21"/>
      <c r="K347" s="21"/>
      <c r="W347" s="343"/>
    </row>
    <row r="348" spans="3:23" ht="15.75" customHeight="1">
      <c r="C348" s="344"/>
      <c r="E348" s="21"/>
      <c r="F348" s="21"/>
      <c r="K348" s="21"/>
      <c r="W348" s="343"/>
    </row>
    <row r="349" spans="3:23" ht="15.75" customHeight="1">
      <c r="C349" s="344"/>
      <c r="E349" s="21"/>
      <c r="F349" s="21"/>
      <c r="K349" s="21"/>
      <c r="W349" s="343"/>
    </row>
    <row r="350" spans="3:23" ht="15.75" customHeight="1">
      <c r="C350" s="344"/>
      <c r="E350" s="21"/>
      <c r="F350" s="21"/>
      <c r="K350" s="21"/>
      <c r="W350" s="343"/>
    </row>
    <row r="351" spans="3:23" ht="15.75" customHeight="1">
      <c r="C351" s="344"/>
      <c r="E351" s="21"/>
      <c r="F351" s="21"/>
      <c r="K351" s="21"/>
      <c r="W351" s="343"/>
    </row>
    <row r="352" spans="3:23" ht="15.75" customHeight="1">
      <c r="C352" s="344"/>
      <c r="E352" s="21"/>
      <c r="F352" s="21"/>
      <c r="K352" s="21"/>
      <c r="W352" s="343"/>
    </row>
    <row r="353" spans="3:23" ht="15.75" customHeight="1">
      <c r="C353" s="344"/>
      <c r="E353" s="21"/>
      <c r="F353" s="21"/>
      <c r="K353" s="21"/>
      <c r="W353" s="343"/>
    </row>
    <row r="354" spans="3:23" ht="15.75" customHeight="1">
      <c r="C354" s="344"/>
      <c r="E354" s="21"/>
      <c r="F354" s="21"/>
      <c r="K354" s="21"/>
      <c r="W354" s="343"/>
    </row>
    <row r="355" spans="3:23" ht="15.75" customHeight="1">
      <c r="C355" s="344"/>
      <c r="E355" s="21"/>
      <c r="F355" s="21"/>
      <c r="K355" s="21"/>
      <c r="W355" s="343"/>
    </row>
    <row r="356" spans="3:23" ht="15.75" customHeight="1">
      <c r="C356" s="344"/>
      <c r="E356" s="21"/>
      <c r="F356" s="21"/>
      <c r="K356" s="21"/>
      <c r="W356" s="343"/>
    </row>
    <row r="357" spans="3:23" ht="15.75" customHeight="1">
      <c r="C357" s="344"/>
      <c r="E357" s="21"/>
      <c r="F357" s="21"/>
      <c r="K357" s="21"/>
      <c r="W357" s="343"/>
    </row>
    <row r="358" spans="3:23" ht="15.75" customHeight="1">
      <c r="C358" s="344"/>
      <c r="E358" s="21"/>
      <c r="F358" s="21"/>
      <c r="K358" s="21"/>
      <c r="W358" s="343"/>
    </row>
    <row r="359" spans="3:23" ht="15.75" customHeight="1">
      <c r="C359" s="344"/>
      <c r="E359" s="21"/>
      <c r="F359" s="21"/>
      <c r="K359" s="21"/>
      <c r="W359" s="343"/>
    </row>
    <row r="360" spans="3:23" ht="15.75" customHeight="1">
      <c r="C360" s="344"/>
      <c r="E360" s="21"/>
      <c r="F360" s="21"/>
      <c r="K360" s="21"/>
      <c r="W360" s="343"/>
    </row>
    <row r="361" spans="3:23" ht="15.75" customHeight="1">
      <c r="C361" s="344"/>
      <c r="E361" s="21"/>
      <c r="F361" s="21"/>
      <c r="K361" s="21"/>
      <c r="W361" s="343"/>
    </row>
    <row r="362" spans="3:23" ht="15.75" customHeight="1">
      <c r="C362" s="344"/>
      <c r="E362" s="21"/>
      <c r="F362" s="21"/>
      <c r="K362" s="21"/>
      <c r="W362" s="343"/>
    </row>
    <row r="363" spans="3:23" ht="15.75" customHeight="1">
      <c r="C363" s="344"/>
      <c r="E363" s="21"/>
      <c r="F363" s="21"/>
      <c r="K363" s="21"/>
      <c r="W363" s="343"/>
    </row>
    <row r="364" spans="3:23" ht="15.75" customHeight="1">
      <c r="C364" s="344"/>
      <c r="E364" s="21"/>
      <c r="F364" s="21"/>
      <c r="K364" s="21"/>
      <c r="W364" s="343"/>
    </row>
    <row r="365" spans="3:23" ht="15.75" customHeight="1">
      <c r="C365" s="344"/>
      <c r="E365" s="21"/>
      <c r="F365" s="21"/>
      <c r="K365" s="21"/>
      <c r="W365" s="343"/>
    </row>
    <row r="366" spans="3:23" ht="15.75" customHeight="1">
      <c r="C366" s="344"/>
      <c r="E366" s="21"/>
      <c r="F366" s="21"/>
      <c r="K366" s="21"/>
      <c r="W366" s="343"/>
    </row>
    <row r="367" spans="3:23" ht="15.75" customHeight="1">
      <c r="C367" s="344"/>
      <c r="E367" s="21"/>
      <c r="F367" s="21"/>
      <c r="K367" s="21"/>
      <c r="W367" s="343"/>
    </row>
    <row r="368" spans="3:23" ht="15.75" customHeight="1">
      <c r="C368" s="344"/>
      <c r="E368" s="21"/>
      <c r="F368" s="21"/>
      <c r="K368" s="21"/>
      <c r="W368" s="343"/>
    </row>
    <row r="369" spans="3:23" ht="15.75" customHeight="1">
      <c r="C369" s="344"/>
      <c r="E369" s="21"/>
      <c r="F369" s="21"/>
      <c r="K369" s="21"/>
      <c r="W369" s="343"/>
    </row>
    <row r="370" spans="3:23" ht="15.75" customHeight="1">
      <c r="C370" s="344"/>
      <c r="E370" s="21"/>
      <c r="F370" s="21"/>
      <c r="K370" s="21"/>
      <c r="W370" s="343"/>
    </row>
    <row r="371" spans="3:23" ht="15.75" customHeight="1">
      <c r="C371" s="344"/>
      <c r="E371" s="21"/>
      <c r="F371" s="21"/>
      <c r="K371" s="21"/>
      <c r="W371" s="343"/>
    </row>
    <row r="372" spans="3:23" ht="15.75" customHeight="1">
      <c r="C372" s="344"/>
      <c r="E372" s="21"/>
      <c r="F372" s="21"/>
      <c r="K372" s="21"/>
      <c r="W372" s="343"/>
    </row>
    <row r="373" spans="3:23" ht="15.75" customHeight="1">
      <c r="C373" s="344"/>
      <c r="E373" s="21"/>
      <c r="F373" s="21"/>
      <c r="K373" s="21"/>
      <c r="W373" s="343"/>
    </row>
    <row r="374" spans="3:23" ht="15.75" customHeight="1">
      <c r="C374" s="344"/>
      <c r="E374" s="21"/>
      <c r="F374" s="21"/>
      <c r="K374" s="21"/>
      <c r="W374" s="343"/>
    </row>
    <row r="375" spans="3:23" ht="15.75" customHeight="1">
      <c r="C375" s="344"/>
      <c r="E375" s="21"/>
      <c r="F375" s="21"/>
      <c r="K375" s="21"/>
      <c r="W375" s="343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4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4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4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4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45" priority="5" operator="greaterThanOrEqual">
      <formula>"100%"</formula>
    </cfRule>
  </conditionalFormatting>
  <conditionalFormatting sqref="V137:X139">
    <cfRule type="cellIs" dxfId="44" priority="6" operator="between">
      <formula>"0%"</formula>
      <formula>"25%"</formula>
    </cfRule>
  </conditionalFormatting>
  <conditionalFormatting sqref="V137:X139">
    <cfRule type="cellIs" dxfId="43" priority="7" operator="between">
      <formula>"25.01%"</formula>
      <formula>"50%"</formula>
    </cfRule>
  </conditionalFormatting>
  <conditionalFormatting sqref="V137:X139">
    <cfRule type="cellIs" dxfId="42" priority="8" operator="between">
      <formula>"50.01%"</formula>
      <formula>"75%"</formula>
    </cfRule>
  </conditionalFormatting>
  <conditionalFormatting sqref="V137:X139">
    <cfRule type="cellIs" dxfId="41" priority="9" operator="between">
      <formula>"75.01%"</formula>
      <formula>"99.99%"</formula>
    </cfRule>
  </conditionalFormatting>
  <conditionalFormatting sqref="V137:X139">
    <cfRule type="cellIs" dxfId="40" priority="10" operator="greaterThanOrEqual">
      <formula>"100%"</formula>
    </cfRule>
  </conditionalFormatting>
  <conditionalFormatting sqref="G90:H91 V90:X91">
    <cfRule type="cellIs" dxfId="39" priority="11" operator="between">
      <formula>"0%"</formula>
      <formula>"25%"</formula>
    </cfRule>
  </conditionalFormatting>
  <conditionalFormatting sqref="G90:H91 V90:X91">
    <cfRule type="cellIs" dxfId="38" priority="12" operator="between">
      <formula>"25.01%"</formula>
      <formula>"50%"</formula>
    </cfRule>
  </conditionalFormatting>
  <conditionalFormatting sqref="G90:H91 V90:X91">
    <cfRule type="cellIs" dxfId="37" priority="13" operator="between">
      <formula>"50.01%"</formula>
      <formula>"75%"</formula>
    </cfRule>
  </conditionalFormatting>
  <conditionalFormatting sqref="G90:H91 V90:X91">
    <cfRule type="cellIs" dxfId="36" priority="14" operator="between">
      <formula>"75.01%"</formula>
      <formula>"99.99%"</formula>
    </cfRule>
  </conditionalFormatting>
  <conditionalFormatting sqref="G90:H91 V90:X91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69:H69 V69:X69">
    <cfRule type="cellIs" dxfId="29" priority="21" operator="between">
      <formula>"0%"</formula>
      <formula>"25%"</formula>
    </cfRule>
  </conditionalFormatting>
  <conditionalFormatting sqref="G69:H69 V69:X69">
    <cfRule type="cellIs" dxfId="28" priority="22" operator="between">
      <formula>"25.01%"</formula>
      <formula>"50%"</formula>
    </cfRule>
  </conditionalFormatting>
  <conditionalFormatting sqref="G69:H69 V69:X69">
    <cfRule type="cellIs" dxfId="27" priority="23" operator="between">
      <formula>"50.01%"</formula>
      <formula>"75%"</formula>
    </cfRule>
  </conditionalFormatting>
  <conditionalFormatting sqref="G69:H69 V69:X69">
    <cfRule type="cellIs" dxfId="26" priority="24" operator="between">
      <formula>"75.01%"</formula>
      <formula>"99.99%"</formula>
    </cfRule>
  </conditionalFormatting>
  <conditionalFormatting sqref="G69:H69 V69:X69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tabSelected="1" topLeftCell="C1" workbookViewId="0">
      <selection activeCell="D87" sqref="D87"/>
    </sheetView>
  </sheetViews>
  <sheetFormatPr defaultColWidth="14.42578125" defaultRowHeight="15" customHeight="1"/>
  <cols>
    <col min="1" max="1" width="16.85546875" hidden="1" customWidth="1"/>
    <col min="2" max="2" width="23.5703125" hidden="1" customWidth="1"/>
    <col min="3" max="3" width="14.85546875" customWidth="1"/>
    <col min="4" max="4" width="47.710937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49.5" customHeight="1">
      <c r="A1" s="61"/>
      <c r="B1" s="62"/>
      <c r="C1" s="535" t="s">
        <v>167</v>
      </c>
      <c r="D1" s="536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20" t="s">
        <v>171</v>
      </c>
      <c r="Q1" s="508"/>
      <c r="R1" s="509"/>
      <c r="S1" s="518" t="s">
        <v>172</v>
      </c>
      <c r="T1" s="508"/>
      <c r="U1" s="509"/>
      <c r="V1" s="519" t="s">
        <v>173</v>
      </c>
      <c r="W1" s="508"/>
      <c r="X1" s="509"/>
      <c r="Y1" s="507" t="s">
        <v>174</v>
      </c>
      <c r="Z1" s="508"/>
      <c r="AA1" s="509"/>
      <c r="AB1" s="507" t="s">
        <v>175</v>
      </c>
      <c r="AC1" s="508"/>
      <c r="AD1" s="509"/>
      <c r="AE1" s="507" t="s">
        <v>176</v>
      </c>
      <c r="AF1" s="508"/>
      <c r="AG1" s="509"/>
      <c r="AH1" s="507" t="s">
        <v>177</v>
      </c>
      <c r="AI1" s="508"/>
      <c r="AJ1" s="509"/>
      <c r="AK1" s="507" t="s">
        <v>178</v>
      </c>
      <c r="AL1" s="508"/>
      <c r="AM1" s="509"/>
      <c r="AN1" s="507" t="s">
        <v>179</v>
      </c>
      <c r="AO1" s="508"/>
      <c r="AP1" s="509"/>
      <c r="AQ1" s="507" t="s">
        <v>180</v>
      </c>
      <c r="AR1" s="508"/>
      <c r="AS1" s="509"/>
      <c r="AT1" s="507" t="s">
        <v>181</v>
      </c>
      <c r="AU1" s="508"/>
      <c r="AV1" s="509"/>
      <c r="AW1" s="507" t="s">
        <v>182</v>
      </c>
      <c r="AX1" s="508"/>
      <c r="AY1" s="509"/>
      <c r="AZ1" s="507" t="s">
        <v>183</v>
      </c>
      <c r="BA1" s="508"/>
      <c r="BB1" s="509"/>
      <c r="BC1" s="507" t="s">
        <v>184</v>
      </c>
      <c r="BD1" s="508"/>
      <c r="BE1" s="509"/>
      <c r="BF1" s="507" t="s">
        <v>185</v>
      </c>
      <c r="BG1" s="508"/>
      <c r="BH1" s="509"/>
      <c r="BI1" s="507" t="s">
        <v>186</v>
      </c>
      <c r="BJ1" s="508"/>
      <c r="BK1" s="509"/>
      <c r="BL1" s="63"/>
      <c r="BM1" s="63"/>
      <c r="BN1" s="63"/>
      <c r="BO1" s="63"/>
      <c r="BP1" s="63"/>
    </row>
    <row r="2" spans="1:68" ht="45.75" customHeight="1">
      <c r="A2" s="64"/>
      <c r="B2" s="65"/>
      <c r="C2" s="64" t="s">
        <v>52</v>
      </c>
      <c r="D2" s="66" t="s">
        <v>187</v>
      </c>
      <c r="E2" s="67" t="s">
        <v>188</v>
      </c>
      <c r="F2" s="68" t="s">
        <v>63</v>
      </c>
      <c r="G2" s="67" t="s">
        <v>189</v>
      </c>
      <c r="H2" s="67" t="s">
        <v>190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71" t="s">
        <v>194</v>
      </c>
      <c r="W2" s="72" t="s">
        <v>147</v>
      </c>
      <c r="X2" s="71" t="s">
        <v>195</v>
      </c>
      <c r="Y2" s="73" t="s">
        <v>62</v>
      </c>
      <c r="Z2" s="73" t="s">
        <v>147</v>
      </c>
      <c r="AA2" s="73" t="s">
        <v>63</v>
      </c>
      <c r="AB2" s="73" t="s">
        <v>62</v>
      </c>
      <c r="AC2" s="73" t="s">
        <v>147</v>
      </c>
      <c r="AD2" s="73" t="s">
        <v>63</v>
      </c>
      <c r="AE2" s="73" t="s">
        <v>62</v>
      </c>
      <c r="AF2" s="73" t="s">
        <v>147</v>
      </c>
      <c r="AG2" s="73" t="s">
        <v>63</v>
      </c>
      <c r="AH2" s="73" t="s">
        <v>62</v>
      </c>
      <c r="AI2" s="73" t="s">
        <v>147</v>
      </c>
      <c r="AJ2" s="73" t="s">
        <v>63</v>
      </c>
      <c r="AK2" s="73" t="s">
        <v>62</v>
      </c>
      <c r="AL2" s="73" t="s">
        <v>147</v>
      </c>
      <c r="AM2" s="73" t="s">
        <v>63</v>
      </c>
      <c r="AN2" s="73" t="s">
        <v>62</v>
      </c>
      <c r="AO2" s="73" t="s">
        <v>147</v>
      </c>
      <c r="AP2" s="73" t="s">
        <v>63</v>
      </c>
      <c r="AQ2" s="73" t="s">
        <v>62</v>
      </c>
      <c r="AR2" s="73" t="s">
        <v>147</v>
      </c>
      <c r="AS2" s="73" t="s">
        <v>63</v>
      </c>
      <c r="AT2" s="73" t="s">
        <v>62</v>
      </c>
      <c r="AU2" s="73" t="s">
        <v>147</v>
      </c>
      <c r="AV2" s="73" t="s">
        <v>63</v>
      </c>
      <c r="AW2" s="73" t="s">
        <v>62</v>
      </c>
      <c r="AX2" s="73" t="s">
        <v>147</v>
      </c>
      <c r="AY2" s="73" t="s">
        <v>63</v>
      </c>
      <c r="AZ2" s="73" t="s">
        <v>62</v>
      </c>
      <c r="BA2" s="73" t="s">
        <v>147</v>
      </c>
      <c r="BB2" s="73" t="s">
        <v>63</v>
      </c>
      <c r="BC2" s="73" t="s">
        <v>62</v>
      </c>
      <c r="BD2" s="73" t="s">
        <v>147</v>
      </c>
      <c r="BE2" s="73" t="s">
        <v>63</v>
      </c>
      <c r="BF2" s="73" t="s">
        <v>62</v>
      </c>
      <c r="BG2" s="73" t="s">
        <v>147</v>
      </c>
      <c r="BH2" s="73" t="s">
        <v>63</v>
      </c>
      <c r="BI2" s="73" t="s">
        <v>62</v>
      </c>
      <c r="BJ2" s="73" t="s">
        <v>147</v>
      </c>
      <c r="BK2" s="73" t="s">
        <v>63</v>
      </c>
      <c r="BL2" s="63"/>
      <c r="BM2" s="63"/>
      <c r="BN2" s="63"/>
      <c r="BO2" s="63"/>
      <c r="BP2" s="63"/>
    </row>
    <row r="3" spans="1:68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E4+E12+E67+E96+E159</f>
        <v>2379653.64</v>
      </c>
      <c r="F3" s="77">
        <f t="shared" si="0"/>
        <v>4614392.4400000004</v>
      </c>
      <c r="G3" s="78">
        <f t="shared" ref="G3:G4" si="1">I3/E3</f>
        <v>1.045648609601858</v>
      </c>
      <c r="H3" s="78">
        <f t="shared" ref="H3:H4" si="2">M3/E3</f>
        <v>7.8537635418236759E-2</v>
      </c>
      <c r="I3" s="79">
        <f t="shared" ref="I3:O3" si="3">I4+I12+I67+I96+I159</f>
        <v>2488281.5200000005</v>
      </c>
      <c r="J3" s="79">
        <f t="shared" si="3"/>
        <v>2466010.4700000002</v>
      </c>
      <c r="K3" s="79">
        <f t="shared" si="3"/>
        <v>16426.96</v>
      </c>
      <c r="L3" s="79">
        <f t="shared" si="3"/>
        <v>0</v>
      </c>
      <c r="M3" s="80">
        <f t="shared" si="3"/>
        <v>186892.37000000002</v>
      </c>
      <c r="N3" s="80" t="e">
        <f t="shared" si="3"/>
        <v>#REF!</v>
      </c>
      <c r="O3" s="80">
        <f t="shared" si="3"/>
        <v>0</v>
      </c>
      <c r="P3" s="81">
        <f t="shared" ref="P3:R3" si="4">IF(BI3=0,SUM(Y3+AB3+AE3+AH3+AK3+AN3+AQ3+AT3+AW3+AZ3+BC3+BF3),BI3)</f>
        <v>191849.31</v>
      </c>
      <c r="Q3" s="81">
        <f t="shared" si="4"/>
        <v>1740428.4900000002</v>
      </c>
      <c r="R3" s="68">
        <f t="shared" si="4"/>
        <v>0</v>
      </c>
      <c r="S3" s="70">
        <f t="shared" ref="S3:U3" si="5">S4+S12+S67+S96+S159</f>
        <v>2300826.1500000004</v>
      </c>
      <c r="T3" s="70" t="e">
        <f t="shared" si="5"/>
        <v>#REF!</v>
      </c>
      <c r="U3" s="70">
        <f t="shared" si="5"/>
        <v>0</v>
      </c>
      <c r="V3" s="72">
        <f t="shared" ref="V3:W3" si="6">M3/I3</f>
        <v>7.510901338848508E-2</v>
      </c>
      <c r="W3" s="72" t="e">
        <f t="shared" si="6"/>
        <v>#REF!</v>
      </c>
      <c r="X3" s="72" t="e">
        <f t="shared" ref="X3:X4" si="7">O3/L3</f>
        <v>#DIV/0!</v>
      </c>
      <c r="Y3" s="82">
        <f t="shared" ref="Y3:BK3" si="8">Y4+Y12+Y67+Y96+Y159</f>
        <v>0</v>
      </c>
      <c r="Z3" s="82">
        <f t="shared" si="8"/>
        <v>219966.24</v>
      </c>
      <c r="AA3" s="82">
        <f t="shared" si="8"/>
        <v>0</v>
      </c>
      <c r="AB3" s="82">
        <f t="shared" si="8"/>
        <v>0</v>
      </c>
      <c r="AC3" s="82">
        <f t="shared" si="8"/>
        <v>232440.47</v>
      </c>
      <c r="AD3" s="82">
        <f t="shared" si="8"/>
        <v>0</v>
      </c>
      <c r="AE3" s="82">
        <f t="shared" si="8"/>
        <v>2029.32</v>
      </c>
      <c r="AF3" s="82">
        <f t="shared" si="8"/>
        <v>268852.19999999995</v>
      </c>
      <c r="AG3" s="82">
        <f t="shared" si="8"/>
        <v>0</v>
      </c>
      <c r="AH3" s="82">
        <f t="shared" si="8"/>
        <v>18883.349999999999</v>
      </c>
      <c r="AI3" s="82">
        <f t="shared" si="8"/>
        <v>265014.58</v>
      </c>
      <c r="AJ3" s="82">
        <f t="shared" si="8"/>
        <v>0</v>
      </c>
      <c r="AK3" s="82">
        <f t="shared" si="8"/>
        <v>52862.33</v>
      </c>
      <c r="AL3" s="82">
        <f t="shared" si="8"/>
        <v>417193.15</v>
      </c>
      <c r="AM3" s="82">
        <f t="shared" si="8"/>
        <v>0</v>
      </c>
      <c r="AN3" s="82">
        <f t="shared" si="8"/>
        <v>118074.31</v>
      </c>
      <c r="AO3" s="82">
        <f t="shared" si="8"/>
        <v>336961.85</v>
      </c>
      <c r="AP3" s="82">
        <f t="shared" si="8"/>
        <v>0</v>
      </c>
      <c r="AQ3" s="82">
        <f t="shared" si="8"/>
        <v>0</v>
      </c>
      <c r="AR3" s="82">
        <f t="shared" si="8"/>
        <v>0</v>
      </c>
      <c r="AS3" s="82">
        <f t="shared" si="8"/>
        <v>0</v>
      </c>
      <c r="AT3" s="82">
        <f t="shared" si="8"/>
        <v>0</v>
      </c>
      <c r="AU3" s="82">
        <f t="shared" si="8"/>
        <v>0</v>
      </c>
      <c r="AV3" s="82">
        <f t="shared" si="8"/>
        <v>0</v>
      </c>
      <c r="AW3" s="82">
        <f t="shared" si="8"/>
        <v>0</v>
      </c>
      <c r="AX3" s="82">
        <f t="shared" si="8"/>
        <v>0</v>
      </c>
      <c r="AY3" s="82">
        <f t="shared" si="8"/>
        <v>0</v>
      </c>
      <c r="AZ3" s="82">
        <f t="shared" si="8"/>
        <v>0</v>
      </c>
      <c r="BA3" s="82">
        <f t="shared" si="8"/>
        <v>0</v>
      </c>
      <c r="BB3" s="82">
        <f t="shared" si="8"/>
        <v>0</v>
      </c>
      <c r="BC3" s="82">
        <f t="shared" si="8"/>
        <v>0</v>
      </c>
      <c r="BD3" s="82">
        <f t="shared" si="8"/>
        <v>0</v>
      </c>
      <c r="BE3" s="82">
        <f t="shared" si="8"/>
        <v>0</v>
      </c>
      <c r="BF3" s="82">
        <f t="shared" si="8"/>
        <v>0</v>
      </c>
      <c r="BG3" s="82">
        <f t="shared" si="8"/>
        <v>0</v>
      </c>
      <c r="BH3" s="82">
        <f t="shared" si="8"/>
        <v>0</v>
      </c>
      <c r="BI3" s="82">
        <f t="shared" si="8"/>
        <v>0</v>
      </c>
      <c r="BJ3" s="82">
        <f t="shared" si="8"/>
        <v>0</v>
      </c>
      <c r="BK3" s="82">
        <f t="shared" si="8"/>
        <v>0</v>
      </c>
      <c r="BL3" s="83"/>
      <c r="BM3" s="84"/>
      <c r="BN3" s="84"/>
      <c r="BO3" s="84"/>
      <c r="BP3" s="84"/>
    </row>
    <row r="4" spans="1:68" ht="21">
      <c r="A4" s="85"/>
      <c r="B4" s="85"/>
      <c r="C4" s="85" t="s">
        <v>199</v>
      </c>
      <c r="D4" s="85"/>
      <c r="E4" s="86">
        <f>SUM(E5:E11)</f>
        <v>48607.67</v>
      </c>
      <c r="F4" s="86">
        <f>SUM(F6:F11)</f>
        <v>123386.01999999999</v>
      </c>
      <c r="G4" s="87">
        <f t="shared" si="1"/>
        <v>4.8305133737124202E-2</v>
      </c>
      <c r="H4" s="87">
        <f t="shared" si="2"/>
        <v>6.2541570085544113E-3</v>
      </c>
      <c r="I4" s="86">
        <f>SUM(I5:I11)</f>
        <v>2348</v>
      </c>
      <c r="J4" s="86">
        <f>SUM(J6:J11)</f>
        <v>17783.25</v>
      </c>
      <c r="K4" s="86"/>
      <c r="L4" s="86">
        <f>SUM(L14)</f>
        <v>0</v>
      </c>
      <c r="M4" s="86">
        <f t="shared" ref="M4:N4" si="9">SUM(M5:M11)</f>
        <v>304</v>
      </c>
      <c r="N4" s="86">
        <f t="shared" si="9"/>
        <v>1950</v>
      </c>
      <c r="O4" s="86">
        <f>SUM(O14)</f>
        <v>0</v>
      </c>
      <c r="P4" s="86">
        <f t="shared" ref="P4:R4" si="10">IF(BI4=0,SUM(Y4+AB4+AE4+AH4+AK4+AN4+AQ4+AT4+AW4+AZ4+BC4+BF4),BI4)</f>
        <v>304</v>
      </c>
      <c r="Q4" s="86">
        <f t="shared" si="10"/>
        <v>1950</v>
      </c>
      <c r="R4" s="86">
        <f t="shared" si="10"/>
        <v>0</v>
      </c>
      <c r="S4" s="86">
        <f t="shared" ref="S4:U4" si="11">SUM(S5:S11)</f>
        <v>2044</v>
      </c>
      <c r="T4" s="86">
        <f t="shared" si="11"/>
        <v>15833.25</v>
      </c>
      <c r="U4" s="86">
        <f t="shared" si="11"/>
        <v>0</v>
      </c>
      <c r="V4" s="86">
        <f t="shared" ref="V4:W4" si="12">M4/I4</f>
        <v>0.12947189097103917</v>
      </c>
      <c r="W4" s="87">
        <f t="shared" si="12"/>
        <v>0.10965374720593818</v>
      </c>
      <c r="X4" s="87" t="e">
        <f t="shared" si="7"/>
        <v>#DIV/0!</v>
      </c>
      <c r="Y4" s="86">
        <f t="shared" ref="Y4:AD4" si="13">SUM(Y14)</f>
        <v>0</v>
      </c>
      <c r="Z4" s="86">
        <f t="shared" si="13"/>
        <v>0</v>
      </c>
      <c r="AA4" s="86">
        <f t="shared" si="13"/>
        <v>0</v>
      </c>
      <c r="AB4" s="86">
        <f t="shared" si="13"/>
        <v>0</v>
      </c>
      <c r="AC4" s="86">
        <f t="shared" si="13"/>
        <v>0</v>
      </c>
      <c r="AD4" s="86">
        <f t="shared" si="13"/>
        <v>0</v>
      </c>
      <c r="AE4" s="86">
        <f>SUM(AE5:AE11)</f>
        <v>304</v>
      </c>
      <c r="AF4" s="86">
        <f t="shared" ref="AF4:AH4" si="14">SUM(AF14)</f>
        <v>0</v>
      </c>
      <c r="AG4" s="86">
        <f t="shared" si="14"/>
        <v>0</v>
      </c>
      <c r="AH4" s="86">
        <f t="shared" si="14"/>
        <v>0</v>
      </c>
      <c r="AI4" s="86">
        <f>SUM(AI5:AI11)</f>
        <v>1950</v>
      </c>
      <c r="AJ4" s="86">
        <f t="shared" ref="AJ4:BK4" si="15">SUM(AJ14)</f>
        <v>0</v>
      </c>
      <c r="AK4" s="86">
        <f t="shared" si="15"/>
        <v>0</v>
      </c>
      <c r="AL4" s="86">
        <f t="shared" si="15"/>
        <v>0</v>
      </c>
      <c r="AM4" s="86">
        <f t="shared" si="15"/>
        <v>0</v>
      </c>
      <c r="AN4" s="86">
        <f t="shared" si="15"/>
        <v>0</v>
      </c>
      <c r="AO4" s="86">
        <f t="shared" si="15"/>
        <v>0</v>
      </c>
      <c r="AP4" s="86">
        <f t="shared" si="15"/>
        <v>0</v>
      </c>
      <c r="AQ4" s="86">
        <f t="shared" si="15"/>
        <v>0</v>
      </c>
      <c r="AR4" s="86">
        <f t="shared" si="15"/>
        <v>0</v>
      </c>
      <c r="AS4" s="86">
        <f t="shared" si="15"/>
        <v>0</v>
      </c>
      <c r="AT4" s="86">
        <f t="shared" si="15"/>
        <v>0</v>
      </c>
      <c r="AU4" s="86">
        <f t="shared" si="15"/>
        <v>0</v>
      </c>
      <c r="AV4" s="86">
        <f t="shared" si="15"/>
        <v>0</v>
      </c>
      <c r="AW4" s="86">
        <f t="shared" si="15"/>
        <v>0</v>
      </c>
      <c r="AX4" s="86">
        <f t="shared" si="15"/>
        <v>0</v>
      </c>
      <c r="AY4" s="86">
        <f t="shared" si="15"/>
        <v>0</v>
      </c>
      <c r="AZ4" s="86">
        <f t="shared" si="15"/>
        <v>0</v>
      </c>
      <c r="BA4" s="86">
        <f t="shared" si="15"/>
        <v>0</v>
      </c>
      <c r="BB4" s="86">
        <f t="shared" si="15"/>
        <v>0</v>
      </c>
      <c r="BC4" s="86">
        <f t="shared" si="15"/>
        <v>0</v>
      </c>
      <c r="BD4" s="86">
        <f t="shared" si="15"/>
        <v>0</v>
      </c>
      <c r="BE4" s="86">
        <f t="shared" si="15"/>
        <v>0</v>
      </c>
      <c r="BF4" s="86">
        <f t="shared" si="15"/>
        <v>0</v>
      </c>
      <c r="BG4" s="86">
        <f t="shared" si="15"/>
        <v>0</v>
      </c>
      <c r="BH4" s="86">
        <f t="shared" si="15"/>
        <v>0</v>
      </c>
      <c r="BI4" s="86">
        <f t="shared" si="15"/>
        <v>0</v>
      </c>
      <c r="BJ4" s="86">
        <f t="shared" si="15"/>
        <v>0</v>
      </c>
      <c r="BK4" s="86">
        <f t="shared" si="15"/>
        <v>0</v>
      </c>
      <c r="BL4" s="83"/>
      <c r="BM4" s="84"/>
      <c r="BN4" s="84"/>
      <c r="BO4" s="84"/>
      <c r="BP4" s="84"/>
    </row>
    <row r="5" spans="1:68" ht="15.75" customHeight="1">
      <c r="A5" s="88" t="s">
        <v>472</v>
      </c>
      <c r="B5" s="88"/>
      <c r="C5" s="89" t="s">
        <v>200</v>
      </c>
      <c r="D5" s="90" t="s">
        <v>201</v>
      </c>
      <c r="E5" s="91">
        <v>1500</v>
      </c>
      <c r="F5" s="92"/>
      <c r="G5" s="93"/>
      <c r="H5" s="93"/>
      <c r="I5" s="94">
        <v>1500</v>
      </c>
      <c r="J5" s="95"/>
      <c r="K5" s="95"/>
      <c r="L5" s="94"/>
      <c r="M5" s="96">
        <f t="shared" ref="M5:O5" si="16">Y5+AB5+AE5+AH5+AK5+AN5+AQ5+AT5+AW5+AZ5+BC5+BF5</f>
        <v>0</v>
      </c>
      <c r="N5" s="96">
        <f t="shared" si="16"/>
        <v>0</v>
      </c>
      <c r="O5" s="96">
        <f t="shared" si="16"/>
        <v>0</v>
      </c>
      <c r="P5" s="81">
        <f t="shared" ref="P5:R5" si="17">IF(BI5=0,SUM(Y5+AB5+AE5+AH5+AK5+AN5+AQ5+AT5+AW5+AZ5+BC5+BF5),BI5)</f>
        <v>0</v>
      </c>
      <c r="Q5" s="81">
        <f t="shared" si="17"/>
        <v>0</v>
      </c>
      <c r="R5" s="81">
        <f t="shared" si="17"/>
        <v>0</v>
      </c>
      <c r="S5" s="96">
        <f t="shared" ref="S5:S11" si="18">I5-M5</f>
        <v>1500</v>
      </c>
      <c r="T5" s="96"/>
      <c r="U5" s="96"/>
      <c r="V5" s="96"/>
      <c r="W5" s="97"/>
      <c r="X5" s="97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8"/>
      <c r="BM5" s="99"/>
      <c r="BN5" s="99"/>
      <c r="BO5" s="99"/>
      <c r="BP5" s="99"/>
    </row>
    <row r="6" spans="1:68" ht="15.75" customHeight="1">
      <c r="A6" s="88"/>
      <c r="B6" s="88"/>
      <c r="C6" s="100" t="s">
        <v>202</v>
      </c>
      <c r="D6" s="90" t="s">
        <v>203</v>
      </c>
      <c r="E6" s="91">
        <v>4202</v>
      </c>
      <c r="F6" s="92">
        <v>10345.6</v>
      </c>
      <c r="G6" s="93">
        <f t="shared" ref="G6:G56" si="19">I6/E6</f>
        <v>0</v>
      </c>
      <c r="H6" s="93">
        <f t="shared" ref="H6:H23" si="20">M6/E6</f>
        <v>0</v>
      </c>
      <c r="I6" s="94"/>
      <c r="J6" s="95"/>
      <c r="K6" s="95"/>
      <c r="L6" s="94"/>
      <c r="M6" s="96">
        <f t="shared" ref="M6:O6" si="21">Y6+AB6+AE6+AH6+AK6+AN6+AQ6+AT6+AW6+AZ6+BC6+BF6</f>
        <v>0</v>
      </c>
      <c r="N6" s="96">
        <f t="shared" si="21"/>
        <v>0</v>
      </c>
      <c r="O6" s="96">
        <f t="shared" si="21"/>
        <v>0</v>
      </c>
      <c r="P6" s="81">
        <f t="shared" ref="P6:R6" si="22">IF(BI6=0,SUM(Y6+AB6+AE6+AH6+AK6+AN6+AQ6+AT6+AW6+AZ6+BC6+BF6),BI6)</f>
        <v>0</v>
      </c>
      <c r="Q6" s="81">
        <f t="shared" si="22"/>
        <v>0</v>
      </c>
      <c r="R6" s="81">
        <f t="shared" si="22"/>
        <v>0</v>
      </c>
      <c r="S6" s="96">
        <f t="shared" si="18"/>
        <v>0</v>
      </c>
      <c r="T6" s="96">
        <f t="shared" ref="T6:T11" si="23">J6-N6</f>
        <v>0</v>
      </c>
      <c r="U6" s="96">
        <f t="shared" ref="U6:U11" si="24">L6-O6</f>
        <v>0</v>
      </c>
      <c r="V6" s="96" t="e">
        <f t="shared" ref="V6:W6" si="25">M6/I6</f>
        <v>#DIV/0!</v>
      </c>
      <c r="W6" s="97" t="e">
        <f t="shared" si="25"/>
        <v>#DIV/0!</v>
      </c>
      <c r="X6" s="97" t="e">
        <f t="shared" ref="X6:X89" si="26">O6/L6</f>
        <v>#DIV/0!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9"/>
      <c r="BO6" s="99"/>
      <c r="BP6" s="99"/>
    </row>
    <row r="7" spans="1:68" ht="15.75" customHeight="1">
      <c r="A7" s="88"/>
      <c r="B7" s="88"/>
      <c r="C7" s="100" t="s">
        <v>204</v>
      </c>
      <c r="D7" s="90" t="s">
        <v>205</v>
      </c>
      <c r="E7" s="91">
        <v>1680.8</v>
      </c>
      <c r="F7" s="92">
        <v>2955.35</v>
      </c>
      <c r="G7" s="93">
        <f t="shared" si="19"/>
        <v>0</v>
      </c>
      <c r="H7" s="93">
        <f t="shared" si="20"/>
        <v>0</v>
      </c>
      <c r="I7" s="94"/>
      <c r="J7" s="95"/>
      <c r="K7" s="95"/>
      <c r="L7" s="94"/>
      <c r="M7" s="96">
        <f t="shared" ref="M7:O7" si="27">Y7+AB7+AE7+AH7+AK7+AN7+AQ7+AT7+AW7+AZ7+BC7+BF7</f>
        <v>0</v>
      </c>
      <c r="N7" s="96">
        <f t="shared" si="27"/>
        <v>0</v>
      </c>
      <c r="O7" s="96">
        <f t="shared" si="27"/>
        <v>0</v>
      </c>
      <c r="P7" s="81">
        <f t="shared" ref="P7:R7" si="28">IF(BI7=0,SUM(Y7+AB7+AE7+AH7+AK7+AN7+AQ7+AT7+AW7+AZ7+BC7+BF7),BI7)</f>
        <v>0</v>
      </c>
      <c r="Q7" s="81">
        <f t="shared" si="28"/>
        <v>0</v>
      </c>
      <c r="R7" s="81">
        <f t="shared" si="28"/>
        <v>0</v>
      </c>
      <c r="S7" s="96">
        <f t="shared" si="18"/>
        <v>0</v>
      </c>
      <c r="T7" s="96">
        <f t="shared" si="23"/>
        <v>0</v>
      </c>
      <c r="U7" s="96">
        <f t="shared" si="24"/>
        <v>0</v>
      </c>
      <c r="V7" s="96" t="e">
        <f t="shared" ref="V7:W7" si="29">M7/I7</f>
        <v>#DIV/0!</v>
      </c>
      <c r="W7" s="97" t="e">
        <f t="shared" si="29"/>
        <v>#DIV/0!</v>
      </c>
      <c r="X7" s="97" t="e">
        <f t="shared" si="26"/>
        <v>#DIV/0!</v>
      </c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8"/>
      <c r="BM7" s="99"/>
      <c r="BN7" s="99"/>
      <c r="BO7" s="99"/>
      <c r="BP7" s="99"/>
    </row>
    <row r="8" spans="1:68" ht="15.75" customHeight="1">
      <c r="A8" s="88"/>
      <c r="B8" s="101" t="s">
        <v>206</v>
      </c>
      <c r="C8" s="100" t="s">
        <v>207</v>
      </c>
      <c r="D8" s="90" t="s">
        <v>674</v>
      </c>
      <c r="E8" s="91">
        <v>15127.2</v>
      </c>
      <c r="F8" s="92">
        <v>58483.53</v>
      </c>
      <c r="G8" s="93">
        <f t="shared" si="19"/>
        <v>0</v>
      </c>
      <c r="H8" s="93">
        <f t="shared" si="20"/>
        <v>0</v>
      </c>
      <c r="I8" s="94"/>
      <c r="J8" s="95">
        <v>15833.25</v>
      </c>
      <c r="K8" s="95"/>
      <c r="L8" s="94"/>
      <c r="M8" s="96">
        <f t="shared" ref="M8:O8" si="30">Y8+AB8+AE8+AH8+AK8+AN8+AQ8+AT8+AW8+AZ8+BC8+BF8</f>
        <v>0</v>
      </c>
      <c r="N8" s="96">
        <f t="shared" si="30"/>
        <v>0</v>
      </c>
      <c r="O8" s="96">
        <f t="shared" si="30"/>
        <v>0</v>
      </c>
      <c r="P8" s="81">
        <f t="shared" ref="P8:R8" si="31">IF(BI8=0,SUM(Y8+AB8+AE8+AH8+AK8+AN8+AQ8+AT8+AW8+AZ8+BC8+BF8),BI8)</f>
        <v>0</v>
      </c>
      <c r="Q8" s="81">
        <f t="shared" si="31"/>
        <v>0</v>
      </c>
      <c r="R8" s="81">
        <f t="shared" si="31"/>
        <v>0</v>
      </c>
      <c r="S8" s="96">
        <f t="shared" si="18"/>
        <v>0</v>
      </c>
      <c r="T8" s="96">
        <f t="shared" si="23"/>
        <v>15833.25</v>
      </c>
      <c r="U8" s="96">
        <f t="shared" si="24"/>
        <v>0</v>
      </c>
      <c r="V8" s="96" t="e">
        <f t="shared" ref="V8:W8" si="32">M8/I8</f>
        <v>#DIV/0!</v>
      </c>
      <c r="W8" s="97">
        <f t="shared" si="32"/>
        <v>0</v>
      </c>
      <c r="X8" s="97" t="e">
        <f t="shared" si="26"/>
        <v>#DIV/0!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8"/>
      <c r="BM8" s="99"/>
      <c r="BN8" s="99"/>
      <c r="BO8" s="99"/>
      <c r="BP8" s="99"/>
    </row>
    <row r="9" spans="1:68" ht="15.75" customHeight="1">
      <c r="A9" s="88"/>
      <c r="B9" s="88"/>
      <c r="C9" s="100" t="s">
        <v>209</v>
      </c>
      <c r="D9" s="90" t="s">
        <v>69</v>
      </c>
      <c r="E9" s="91">
        <v>8029.07</v>
      </c>
      <c r="F9" s="92"/>
      <c r="G9" s="93">
        <f t="shared" si="19"/>
        <v>0</v>
      </c>
      <c r="H9" s="93">
        <f t="shared" si="20"/>
        <v>0</v>
      </c>
      <c r="I9" s="94"/>
      <c r="J9" s="352">
        <v>1950</v>
      </c>
      <c r="K9" s="95"/>
      <c r="L9" s="94"/>
      <c r="M9" s="96">
        <f t="shared" ref="M9:O9" si="33">Y9+AB9+AE9+AH9+AK9+AN9+AQ9+AT9+AW9+AZ9+BC9+BF9</f>
        <v>0</v>
      </c>
      <c r="N9" s="96">
        <f t="shared" si="33"/>
        <v>1950</v>
      </c>
      <c r="O9" s="96">
        <f t="shared" si="33"/>
        <v>0</v>
      </c>
      <c r="P9" s="81">
        <f t="shared" ref="P9:R9" si="34">IF(BI9=0,SUM(Y9+AB9+AE9+AH9+AK9+AN9+AQ9+AT9+AW9+AZ9+BC9+BF9),BI9)</f>
        <v>0</v>
      </c>
      <c r="Q9" s="81">
        <f t="shared" si="34"/>
        <v>1950</v>
      </c>
      <c r="R9" s="81">
        <f t="shared" si="34"/>
        <v>0</v>
      </c>
      <c r="S9" s="96">
        <f t="shared" si="18"/>
        <v>0</v>
      </c>
      <c r="T9" s="96">
        <f t="shared" si="23"/>
        <v>0</v>
      </c>
      <c r="U9" s="96">
        <f t="shared" si="24"/>
        <v>0</v>
      </c>
      <c r="V9" s="96" t="e">
        <f t="shared" ref="V9:W9" si="35">M9/I9</f>
        <v>#DIV/0!</v>
      </c>
      <c r="W9" s="97">
        <f t="shared" si="35"/>
        <v>1</v>
      </c>
      <c r="X9" s="97" t="e">
        <f t="shared" si="26"/>
        <v>#DIV/0!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361">
        <v>1950</v>
      </c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8"/>
      <c r="BM9" s="99"/>
      <c r="BN9" s="99"/>
      <c r="BO9" s="99"/>
      <c r="BP9" s="99"/>
    </row>
    <row r="10" spans="1:68" ht="15.75" customHeight="1">
      <c r="A10" s="358" t="s">
        <v>575</v>
      </c>
      <c r="B10" s="88"/>
      <c r="C10" s="103" t="s">
        <v>210</v>
      </c>
      <c r="D10" s="90" t="s">
        <v>70</v>
      </c>
      <c r="E10" s="91">
        <v>13866.6</v>
      </c>
      <c r="F10" s="92">
        <v>51601.54</v>
      </c>
      <c r="G10" s="93">
        <f t="shared" si="19"/>
        <v>6.1154140164135402E-2</v>
      </c>
      <c r="H10" s="93">
        <f t="shared" si="20"/>
        <v>2.1923182322991938E-2</v>
      </c>
      <c r="I10" s="94">
        <f>304+183+361</f>
        <v>848</v>
      </c>
      <c r="J10" s="95"/>
      <c r="K10" s="95"/>
      <c r="L10" s="94"/>
      <c r="M10" s="96">
        <f t="shared" ref="M10:O10" si="36">Y10+AB10+AE10+AH10+AK10+AN10+AQ10+AT10+AW10+AZ10+BC10+BF10</f>
        <v>304</v>
      </c>
      <c r="N10" s="96">
        <f t="shared" si="36"/>
        <v>0</v>
      </c>
      <c r="O10" s="96">
        <f t="shared" si="36"/>
        <v>0</v>
      </c>
      <c r="P10" s="81">
        <f t="shared" ref="P10:R10" si="37">IF(BI10=0,SUM(Y10+AB10+AE10+AH10+AK10+AN10+AQ10+AT10+AW10+AZ10+BC10+BF10),BI10)</f>
        <v>304</v>
      </c>
      <c r="Q10" s="81">
        <f t="shared" si="37"/>
        <v>0</v>
      </c>
      <c r="R10" s="81">
        <f t="shared" si="37"/>
        <v>0</v>
      </c>
      <c r="S10" s="96">
        <f t="shared" si="18"/>
        <v>544</v>
      </c>
      <c r="T10" s="96">
        <f t="shared" si="23"/>
        <v>0</v>
      </c>
      <c r="U10" s="96">
        <f t="shared" si="24"/>
        <v>0</v>
      </c>
      <c r="V10" s="96">
        <f t="shared" ref="V10:W10" si="38">M10/I10</f>
        <v>0.35849056603773582</v>
      </c>
      <c r="W10" s="97" t="e">
        <f t="shared" si="38"/>
        <v>#DIV/0!</v>
      </c>
      <c r="X10" s="97" t="e">
        <f t="shared" si="26"/>
        <v>#DIV/0!</v>
      </c>
      <c r="Y10" s="95"/>
      <c r="Z10" s="95"/>
      <c r="AA10" s="95"/>
      <c r="AB10" s="95"/>
      <c r="AC10" s="95"/>
      <c r="AD10" s="95"/>
      <c r="AE10" s="102">
        <v>304</v>
      </c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8"/>
      <c r="BM10" s="99"/>
      <c r="BN10" s="99"/>
      <c r="BO10" s="99"/>
      <c r="BP10" s="99"/>
    </row>
    <row r="11" spans="1:68" ht="15.75" customHeight="1">
      <c r="A11" s="88"/>
      <c r="B11" s="88"/>
      <c r="C11" s="100" t="s">
        <v>211</v>
      </c>
      <c r="D11" s="90" t="s">
        <v>71</v>
      </c>
      <c r="E11" s="91">
        <v>4202</v>
      </c>
      <c r="F11" s="91"/>
      <c r="G11" s="93">
        <f t="shared" si="19"/>
        <v>0</v>
      </c>
      <c r="H11" s="93">
        <f t="shared" si="20"/>
        <v>0</v>
      </c>
      <c r="I11" s="94"/>
      <c r="J11" s="95"/>
      <c r="K11" s="95"/>
      <c r="L11" s="94"/>
      <c r="M11" s="96">
        <f t="shared" ref="M11:O11" si="39">Y11+AB11+AE11+AH11+AK11+AN11+AQ11+AT11+AW11+AZ11+BC11+BF11</f>
        <v>0</v>
      </c>
      <c r="N11" s="96">
        <f t="shared" si="39"/>
        <v>0</v>
      </c>
      <c r="O11" s="96">
        <f t="shared" si="39"/>
        <v>0</v>
      </c>
      <c r="P11" s="81">
        <f t="shared" ref="P11:R11" si="40">IF(BI11=0,SUM(Y11+AB11+AE11+AH11+AK11+AN11+AQ11+AT11+AW11+AZ11+BC11+BF11),BI11)</f>
        <v>0</v>
      </c>
      <c r="Q11" s="81">
        <f t="shared" si="40"/>
        <v>0</v>
      </c>
      <c r="R11" s="81">
        <f t="shared" si="40"/>
        <v>0</v>
      </c>
      <c r="S11" s="96">
        <f t="shared" si="18"/>
        <v>0</v>
      </c>
      <c r="T11" s="96">
        <f t="shared" si="23"/>
        <v>0</v>
      </c>
      <c r="U11" s="96">
        <f t="shared" si="24"/>
        <v>0</v>
      </c>
      <c r="V11" s="96" t="e">
        <f t="shared" ref="V11:W11" si="41">M11/I11</f>
        <v>#DIV/0!</v>
      </c>
      <c r="W11" s="97" t="e">
        <f t="shared" si="41"/>
        <v>#DIV/0!</v>
      </c>
      <c r="X11" s="97" t="e">
        <f t="shared" si="26"/>
        <v>#DIV/0!</v>
      </c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8"/>
      <c r="BM11" s="99"/>
      <c r="BN11" s="99"/>
      <c r="BO11" s="99"/>
      <c r="BP11" s="99"/>
    </row>
    <row r="12" spans="1:68" ht="21">
      <c r="A12" s="104"/>
      <c r="B12" s="104"/>
      <c r="C12" s="104" t="s">
        <v>212</v>
      </c>
      <c r="D12" s="105"/>
      <c r="E12" s="86">
        <f t="shared" ref="E12:F12" si="42">SUM(E13:E66)</f>
        <v>1669164.1900000002</v>
      </c>
      <c r="F12" s="86">
        <f t="shared" si="42"/>
        <v>3250000</v>
      </c>
      <c r="G12" s="106">
        <f t="shared" si="19"/>
        <v>0.96366782826799091</v>
      </c>
      <c r="H12" s="106">
        <f t="shared" si="20"/>
        <v>7.9734960046081507E-2</v>
      </c>
      <c r="I12" s="86">
        <f>SUM(I13:I66)</f>
        <v>1608519.8300000003</v>
      </c>
      <c r="J12" s="86">
        <f t="shared" ref="J12:L12" si="43">SUM(J15:J66)</f>
        <v>1611770.46</v>
      </c>
      <c r="K12" s="86">
        <f t="shared" si="43"/>
        <v>16426.96</v>
      </c>
      <c r="L12" s="86">
        <f t="shared" si="43"/>
        <v>0</v>
      </c>
      <c r="M12" s="86">
        <f t="shared" ref="M12:N12" si="44">SUM(M13:M66)</f>
        <v>133090.74000000002</v>
      </c>
      <c r="N12" s="86" t="e">
        <f t="shared" si="44"/>
        <v>#REF!</v>
      </c>
      <c r="O12" s="107">
        <f>SUM(O13:O63)</f>
        <v>0</v>
      </c>
      <c r="P12" s="86">
        <f t="shared" ref="P12:R12" si="45">IF(BI12=0,SUM(Y12+AB12+AE12+AH12+AK12+AN12+AQ12+AT12+AW12+AZ12+BC12+BF12),BI12)</f>
        <v>137484.68</v>
      </c>
      <c r="Q12" s="86">
        <f t="shared" si="45"/>
        <v>1216661.51</v>
      </c>
      <c r="R12" s="107">
        <f t="shared" si="45"/>
        <v>0</v>
      </c>
      <c r="S12" s="86">
        <f>SUM(S13:S66)</f>
        <v>1475429.09</v>
      </c>
      <c r="T12" s="86" t="e">
        <f t="shared" ref="T12:U12" si="46">SUM(T15:T66)</f>
        <v>#REF!</v>
      </c>
      <c r="U12" s="107">
        <f t="shared" si="46"/>
        <v>0</v>
      </c>
      <c r="V12" s="87">
        <f t="shared" ref="V12:W12" si="47">M12/I12</f>
        <v>8.2741124801675586E-2</v>
      </c>
      <c r="W12" s="87" t="e">
        <f t="shared" si="47"/>
        <v>#REF!</v>
      </c>
      <c r="X12" s="87" t="e">
        <f t="shared" si="26"/>
        <v>#DIV/0!</v>
      </c>
      <c r="Y12" s="86">
        <f t="shared" ref="Y12:AC12" si="48">SUM(Y15:Y66)</f>
        <v>0</v>
      </c>
      <c r="Z12" s="86">
        <f t="shared" si="48"/>
        <v>162060.35</v>
      </c>
      <c r="AA12" s="86">
        <f t="shared" si="48"/>
        <v>0</v>
      </c>
      <c r="AB12" s="86">
        <f t="shared" si="48"/>
        <v>0</v>
      </c>
      <c r="AC12" s="86">
        <f t="shared" si="48"/>
        <v>163302.63</v>
      </c>
      <c r="AD12" s="86">
        <f>SUM(AD15:AD63)</f>
        <v>0</v>
      </c>
      <c r="AE12" s="86">
        <f>SUM(AE15:AE66)</f>
        <v>1725.32</v>
      </c>
      <c r="AF12" s="86">
        <f>SUM(AF15:AF65)</f>
        <v>200009.41999999995</v>
      </c>
      <c r="AG12" s="86">
        <f>SUM(AG15:AG63)</f>
        <v>0</v>
      </c>
      <c r="AH12" s="86">
        <f t="shared" ref="AH12:AI12" si="49">SUM(AH13:AH66)</f>
        <v>18883.349999999999</v>
      </c>
      <c r="AI12" s="86">
        <f t="shared" si="49"/>
        <v>93013.4</v>
      </c>
      <c r="AJ12" s="86">
        <f>SUM(AJ15:AJ63)</f>
        <v>0</v>
      </c>
      <c r="AK12" s="86">
        <f t="shared" ref="AK12:AL12" si="50">SUM(AK15:AK66)</f>
        <v>49634.33</v>
      </c>
      <c r="AL12" s="86">
        <f t="shared" si="50"/>
        <v>361930.45</v>
      </c>
      <c r="AM12" s="86">
        <f>SUM(AM15:AM63)</f>
        <v>0</v>
      </c>
      <c r="AN12" s="86">
        <f t="shared" ref="AN12:AO12" si="51">SUM(AN13:AN66)</f>
        <v>67241.679999999993</v>
      </c>
      <c r="AO12" s="86">
        <f t="shared" si="51"/>
        <v>236345.26</v>
      </c>
      <c r="AP12" s="86">
        <f>SUM(AP15:AP63)</f>
        <v>0</v>
      </c>
      <c r="AQ12" s="86">
        <f t="shared" ref="AQ12:AR12" si="52">SUM(AQ15:AQ66)</f>
        <v>0</v>
      </c>
      <c r="AR12" s="86">
        <f t="shared" si="52"/>
        <v>0</v>
      </c>
      <c r="AS12" s="86">
        <f>SUM(AS15:AS63)</f>
        <v>0</v>
      </c>
      <c r="AT12" s="86">
        <f>SUM(AT15:AT66)</f>
        <v>0</v>
      </c>
      <c r="AU12" s="86">
        <f t="shared" ref="AU12:AV12" si="53">SUM(AU15:AU63)</f>
        <v>0</v>
      </c>
      <c r="AV12" s="86">
        <f t="shared" si="53"/>
        <v>0</v>
      </c>
      <c r="AW12" s="86">
        <f t="shared" ref="AW12:AX12" si="54">SUM(AW15:AW66)</f>
        <v>0</v>
      </c>
      <c r="AX12" s="86">
        <f t="shared" si="54"/>
        <v>0</v>
      </c>
      <c r="AY12" s="86">
        <f t="shared" ref="AY12:BK12" si="55">SUM(AY15:AY63)</f>
        <v>0</v>
      </c>
      <c r="AZ12" s="86">
        <f t="shared" si="55"/>
        <v>0</v>
      </c>
      <c r="BA12" s="86">
        <f t="shared" si="55"/>
        <v>0</v>
      </c>
      <c r="BB12" s="86">
        <f t="shared" si="55"/>
        <v>0</v>
      </c>
      <c r="BC12" s="86">
        <f t="shared" si="55"/>
        <v>0</v>
      </c>
      <c r="BD12" s="86">
        <f t="shared" si="55"/>
        <v>0</v>
      </c>
      <c r="BE12" s="86">
        <f t="shared" si="55"/>
        <v>0</v>
      </c>
      <c r="BF12" s="86">
        <f t="shared" si="55"/>
        <v>0</v>
      </c>
      <c r="BG12" s="86">
        <f t="shared" si="55"/>
        <v>0</v>
      </c>
      <c r="BH12" s="86">
        <f t="shared" si="55"/>
        <v>0</v>
      </c>
      <c r="BI12" s="86">
        <f t="shared" si="55"/>
        <v>0</v>
      </c>
      <c r="BJ12" s="86">
        <f t="shared" si="55"/>
        <v>0</v>
      </c>
      <c r="BK12" s="86">
        <f t="shared" si="55"/>
        <v>0</v>
      </c>
      <c r="BL12" s="108"/>
      <c r="BM12" s="109"/>
      <c r="BN12" s="109"/>
      <c r="BO12" s="109"/>
      <c r="BP12" s="109"/>
    </row>
    <row r="13" spans="1:68" ht="15.75">
      <c r="A13" s="88" t="s">
        <v>475</v>
      </c>
      <c r="B13" s="110"/>
      <c r="C13" s="89" t="s">
        <v>200</v>
      </c>
      <c r="D13" s="90" t="s">
        <v>201</v>
      </c>
      <c r="E13" s="91">
        <v>1500</v>
      </c>
      <c r="F13" s="91"/>
      <c r="G13" s="93">
        <f t="shared" si="19"/>
        <v>1</v>
      </c>
      <c r="H13" s="93">
        <f t="shared" si="20"/>
        <v>0</v>
      </c>
      <c r="I13" s="95">
        <v>1500</v>
      </c>
      <c r="J13" s="95"/>
      <c r="K13" s="95"/>
      <c r="L13" s="94"/>
      <c r="M13" s="96">
        <f t="shared" ref="M13:O13" si="56">Y13+AB13+AE13+AH13+AK13+AN13+AQ13+AT13+AW13+AZ13+BC13+BF13</f>
        <v>0</v>
      </c>
      <c r="N13" s="96">
        <f t="shared" si="56"/>
        <v>0</v>
      </c>
      <c r="O13" s="96">
        <f t="shared" si="56"/>
        <v>0</v>
      </c>
      <c r="P13" s="81">
        <f t="shared" ref="P13:R13" si="57">IF(BI13=0,SUM(Y13+AB13+AE13+AH13+AK13+AN13+AQ13+AT13+AW13+AZ13+BC13+BF13),BI13)</f>
        <v>0</v>
      </c>
      <c r="Q13" s="81">
        <f t="shared" si="57"/>
        <v>0</v>
      </c>
      <c r="R13" s="81">
        <f t="shared" si="57"/>
        <v>0</v>
      </c>
      <c r="S13" s="96">
        <f t="shared" ref="S13:T13" si="58">I13-M13</f>
        <v>1500</v>
      </c>
      <c r="T13" s="96">
        <f t="shared" si="58"/>
        <v>0</v>
      </c>
      <c r="U13" s="96">
        <f t="shared" ref="U13:U66" si="59">L13-O13</f>
        <v>0</v>
      </c>
      <c r="V13" s="111">
        <f t="shared" ref="V13:W13" si="60">M13/I13</f>
        <v>0</v>
      </c>
      <c r="W13" s="97" t="e">
        <f t="shared" si="60"/>
        <v>#DIV/0!</v>
      </c>
      <c r="X13" s="97" t="e">
        <f t="shared" si="26"/>
        <v>#DIV/0!</v>
      </c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102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102">
        <v>0</v>
      </c>
      <c r="BG13" s="95"/>
      <c r="BH13" s="95"/>
      <c r="BI13" s="95"/>
      <c r="BJ13" s="95"/>
      <c r="BK13" s="95"/>
      <c r="BL13" s="98"/>
      <c r="BM13" s="99"/>
      <c r="BN13" s="99"/>
      <c r="BO13" s="99"/>
      <c r="BP13" s="99"/>
    </row>
    <row r="14" spans="1:68" ht="15.75" customHeight="1">
      <c r="A14" s="353" t="s">
        <v>530</v>
      </c>
      <c r="B14" s="88"/>
      <c r="C14" s="89" t="s">
        <v>213</v>
      </c>
      <c r="D14" s="90" t="s">
        <v>74</v>
      </c>
      <c r="E14" s="91">
        <v>2000</v>
      </c>
      <c r="F14" s="91"/>
      <c r="G14" s="93">
        <f t="shared" si="19"/>
        <v>0.10367</v>
      </c>
      <c r="H14" s="93">
        <f t="shared" si="20"/>
        <v>0</v>
      </c>
      <c r="I14" s="354">
        <v>207.34</v>
      </c>
      <c r="J14" s="95"/>
      <c r="K14" s="95"/>
      <c r="L14" s="94"/>
      <c r="M14" s="96">
        <f t="shared" ref="M14:O14" si="61">Y14+AB14+AE14+AH14+AK14+AN14+AQ14+AT14+AW14+AZ14+BC14+BF14</f>
        <v>0</v>
      </c>
      <c r="N14" s="96">
        <f t="shared" si="61"/>
        <v>0</v>
      </c>
      <c r="O14" s="96">
        <f t="shared" si="61"/>
        <v>0</v>
      </c>
      <c r="P14" s="81">
        <f t="shared" ref="P14:R14" si="62">IF(BI14=0,SUM(Y14+AB14+AE14+AH14+AK14+AN14+AQ14+AT14+AW14+AZ14+BC14+BF14),BI14)</f>
        <v>0</v>
      </c>
      <c r="Q14" s="81">
        <f t="shared" si="62"/>
        <v>0</v>
      </c>
      <c r="R14" s="81">
        <f t="shared" si="62"/>
        <v>0</v>
      </c>
      <c r="S14" s="96">
        <f t="shared" ref="S14:T14" si="63">I14-M14</f>
        <v>207.34</v>
      </c>
      <c r="T14" s="96">
        <f t="shared" si="63"/>
        <v>0</v>
      </c>
      <c r="U14" s="96">
        <f t="shared" si="59"/>
        <v>0</v>
      </c>
      <c r="V14" s="96">
        <f t="shared" ref="V14:W14" si="64">M14/I14</f>
        <v>0</v>
      </c>
      <c r="W14" s="97" t="e">
        <f t="shared" si="64"/>
        <v>#DIV/0!</v>
      </c>
      <c r="X14" s="97" t="e">
        <f t="shared" si="26"/>
        <v>#DIV/0!</v>
      </c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102">
        <v>0</v>
      </c>
      <c r="BG14" s="95"/>
      <c r="BH14" s="95"/>
      <c r="BI14" s="95"/>
      <c r="BJ14" s="95"/>
      <c r="BK14" s="95"/>
      <c r="BL14" s="98"/>
      <c r="BM14" s="99"/>
      <c r="BN14" s="99"/>
      <c r="BO14" s="99"/>
      <c r="BP14" s="99"/>
    </row>
    <row r="15" spans="1:68" ht="15.75" customHeight="1">
      <c r="A15" s="355" t="s">
        <v>531</v>
      </c>
      <c r="B15" s="113" t="s">
        <v>214</v>
      </c>
      <c r="C15" s="100" t="s">
        <v>215</v>
      </c>
      <c r="D15" s="114" t="s">
        <v>851</v>
      </c>
      <c r="E15" s="115">
        <v>280175</v>
      </c>
      <c r="F15" s="115"/>
      <c r="G15" s="93">
        <f t="shared" si="19"/>
        <v>1.03948599982154</v>
      </c>
      <c r="H15" s="93">
        <f t="shared" si="20"/>
        <v>1.784598911394664E-2</v>
      </c>
      <c r="I15" s="95">
        <f>5000+295574.67-30000-50000+70663.32</f>
        <v>291237.99</v>
      </c>
      <c r="J15" s="116">
        <v>194909.32</v>
      </c>
      <c r="K15" s="116"/>
      <c r="L15" s="117"/>
      <c r="M15" s="96">
        <f t="shared" ref="M15:O15" si="65">Y15+AB15+AE15+AH15+AK15+AN15+AQ15+AT15+AW15+AZ15+BC15+BF15</f>
        <v>5000</v>
      </c>
      <c r="N15" s="96">
        <f t="shared" si="65"/>
        <v>104620.34</v>
      </c>
      <c r="O15" s="96">
        <f t="shared" si="65"/>
        <v>0</v>
      </c>
      <c r="P15" s="81">
        <f t="shared" ref="P15:R15" si="66">IF(BI15=0,SUM(Y15+AB15+AE15+AH15+AK15+AN15+AQ15+AT15+AW15+AZ15+BC15+BF15),BI15)</f>
        <v>5000</v>
      </c>
      <c r="Q15" s="81">
        <f t="shared" si="66"/>
        <v>104620.34</v>
      </c>
      <c r="R15" s="81">
        <f t="shared" si="66"/>
        <v>0</v>
      </c>
      <c r="S15" s="96">
        <f t="shared" ref="S15:T15" si="67">I15-M15</f>
        <v>286237.99</v>
      </c>
      <c r="T15" s="96">
        <f t="shared" si="67"/>
        <v>90288.98000000001</v>
      </c>
      <c r="U15" s="96">
        <f t="shared" si="59"/>
        <v>0</v>
      </c>
      <c r="V15" s="97">
        <f t="shared" ref="V15:W15" si="68">M15/I15</f>
        <v>1.7168089918489001E-2</v>
      </c>
      <c r="W15" s="97">
        <f t="shared" si="68"/>
        <v>0.53676417320628889</v>
      </c>
      <c r="X15" s="97" t="e">
        <f t="shared" si="26"/>
        <v>#DIV/0!</v>
      </c>
      <c r="Y15" s="95"/>
      <c r="Z15" s="102">
        <v>7679.93</v>
      </c>
      <c r="AA15" s="95"/>
      <c r="AB15" s="118"/>
      <c r="AC15" s="130">
        <v>6222.79</v>
      </c>
      <c r="AD15" s="95"/>
      <c r="AE15" s="95"/>
      <c r="AF15" s="102">
        <v>20020.3</v>
      </c>
      <c r="AG15" s="95"/>
      <c r="AH15" s="95"/>
      <c r="AI15" s="102">
        <v>32599.73</v>
      </c>
      <c r="AJ15" s="95"/>
      <c r="AK15" s="102">
        <v>5000</v>
      </c>
      <c r="AL15" s="95">
        <f>20859.25-5000</f>
        <v>15859.25</v>
      </c>
      <c r="AM15" s="95"/>
      <c r="AN15" s="95"/>
      <c r="AO15" s="259">
        <v>22238.34</v>
      </c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8"/>
      <c r="BM15" s="99"/>
      <c r="BN15" s="99"/>
      <c r="BO15" s="99"/>
      <c r="BP15" s="99"/>
    </row>
    <row r="16" spans="1:68" ht="15.75" customHeight="1">
      <c r="A16" s="119"/>
      <c r="B16" s="120" t="s">
        <v>217</v>
      </c>
      <c r="C16" s="100" t="s">
        <v>218</v>
      </c>
      <c r="D16" s="121" t="s">
        <v>852</v>
      </c>
      <c r="E16" s="91">
        <v>2000</v>
      </c>
      <c r="F16" s="115"/>
      <c r="G16" s="93">
        <f t="shared" si="19"/>
        <v>0</v>
      </c>
      <c r="H16" s="93">
        <f t="shared" si="20"/>
        <v>0</v>
      </c>
      <c r="I16" s="95"/>
      <c r="J16" s="116">
        <f>2600+2712.58</f>
        <v>5312.58</v>
      </c>
      <c r="K16" s="116"/>
      <c r="L16" s="117"/>
      <c r="M16" s="96">
        <f t="shared" ref="M16:O16" si="69">Y16+AB16+AE16+AH16+AK16+AN16+AQ16+AT16+AW16+AZ16+BC16+BF16</f>
        <v>0</v>
      </c>
      <c r="N16" s="96">
        <f t="shared" si="69"/>
        <v>114.30000000000001</v>
      </c>
      <c r="O16" s="96">
        <f t="shared" si="69"/>
        <v>0</v>
      </c>
      <c r="P16" s="81">
        <f t="shared" ref="P16:R16" si="70">IF(BI16=0,SUM(Y16+AB16+AE16+AH16+AK16+AN16+AQ16+AT16+AW16+AZ16+BC16+BF16),BI16)</f>
        <v>0</v>
      </c>
      <c r="Q16" s="81">
        <f t="shared" si="70"/>
        <v>114.30000000000001</v>
      </c>
      <c r="R16" s="81">
        <f t="shared" si="70"/>
        <v>0</v>
      </c>
      <c r="S16" s="96">
        <f t="shared" ref="S16:T16" si="71">I16-M16</f>
        <v>0</v>
      </c>
      <c r="T16" s="96">
        <f t="shared" si="71"/>
        <v>5198.28</v>
      </c>
      <c r="U16" s="96">
        <f t="shared" si="59"/>
        <v>0</v>
      </c>
      <c r="V16" s="97" t="e">
        <f t="shared" ref="V16:W16" si="72">M16/I16</f>
        <v>#DIV/0!</v>
      </c>
      <c r="W16" s="97">
        <f t="shared" si="72"/>
        <v>2.1514970127508672E-2</v>
      </c>
      <c r="X16" s="97" t="e">
        <f t="shared" si="26"/>
        <v>#DIV/0!</v>
      </c>
      <c r="Y16" s="95"/>
      <c r="Z16" s="95"/>
      <c r="AA16" s="95"/>
      <c r="AB16" s="118"/>
      <c r="AC16" s="118"/>
      <c r="AD16" s="95"/>
      <c r="AE16" s="95"/>
      <c r="AF16" s="95"/>
      <c r="AG16" s="95"/>
      <c r="AH16" s="95"/>
      <c r="AI16" s="102">
        <v>49.62</v>
      </c>
      <c r="AJ16" s="95"/>
      <c r="AK16" s="95"/>
      <c r="AL16" s="95"/>
      <c r="AM16" s="95"/>
      <c r="AN16" s="95"/>
      <c r="AO16" s="259">
        <v>64.680000000000007</v>
      </c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8"/>
      <c r="BM16" s="99"/>
      <c r="BN16" s="99"/>
      <c r="BO16" s="99"/>
      <c r="BP16" s="99"/>
    </row>
    <row r="17" spans="1:68" ht="15.75" customHeight="1">
      <c r="A17" s="119"/>
      <c r="B17" s="113" t="s">
        <v>220</v>
      </c>
      <c r="C17" s="100" t="s">
        <v>221</v>
      </c>
      <c r="D17" s="121" t="s">
        <v>77</v>
      </c>
      <c r="E17" s="122">
        <v>0</v>
      </c>
      <c r="F17" s="123">
        <v>0</v>
      </c>
      <c r="G17" s="93" t="e">
        <f t="shared" si="19"/>
        <v>#DIV/0!</v>
      </c>
      <c r="H17" s="93" t="e">
        <f t="shared" si="20"/>
        <v>#DIV/0!</v>
      </c>
      <c r="I17" s="102">
        <v>0</v>
      </c>
      <c r="J17" s="116">
        <f>12487.09</f>
        <v>12487.09</v>
      </c>
      <c r="K17" s="116"/>
      <c r="L17" s="117"/>
      <c r="M17" s="96">
        <f t="shared" ref="M17:O17" si="73">Y17+AB17+AE17+AH17+AK17+AN17+AQ17+AT17+AW17+AZ17+BC17+BF17</f>
        <v>0</v>
      </c>
      <c r="N17" s="96">
        <f t="shared" si="73"/>
        <v>12487.09</v>
      </c>
      <c r="O17" s="96">
        <f t="shared" si="73"/>
        <v>0</v>
      </c>
      <c r="P17" s="81">
        <f t="shared" ref="P17:R17" si="74">IF(BI17=0,SUM(Y17+AB17+AE17+AH17+AK17+AN17+AQ17+AT17+AW17+AZ17+BC17+BF17),BI17)</f>
        <v>0</v>
      </c>
      <c r="Q17" s="81">
        <f t="shared" si="74"/>
        <v>12487.09</v>
      </c>
      <c r="R17" s="81">
        <f t="shared" si="74"/>
        <v>0</v>
      </c>
      <c r="S17" s="96">
        <f t="shared" ref="S17:T17" si="75">I17-M17</f>
        <v>0</v>
      </c>
      <c r="T17" s="96">
        <f t="shared" si="75"/>
        <v>0</v>
      </c>
      <c r="U17" s="96">
        <f t="shared" si="59"/>
        <v>0</v>
      </c>
      <c r="V17" s="97" t="e">
        <f t="shared" ref="V17:W17" si="76">M17/I17</f>
        <v>#DIV/0!</v>
      </c>
      <c r="W17" s="97">
        <f t="shared" si="76"/>
        <v>1</v>
      </c>
      <c r="X17" s="97" t="e">
        <f t="shared" si="26"/>
        <v>#DIV/0!</v>
      </c>
      <c r="Y17" s="95"/>
      <c r="Z17" s="102">
        <v>12487.09</v>
      </c>
      <c r="AA17" s="95"/>
      <c r="AB17" s="118"/>
      <c r="AC17" s="118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128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8"/>
      <c r="BM17" s="99"/>
      <c r="BN17" s="99"/>
      <c r="BO17" s="99"/>
      <c r="BP17" s="99"/>
    </row>
    <row r="18" spans="1:68" ht="15.75" customHeight="1">
      <c r="A18" s="358" t="s">
        <v>626</v>
      </c>
      <c r="B18" s="113" t="s">
        <v>223</v>
      </c>
      <c r="C18" s="100" t="s">
        <v>221</v>
      </c>
      <c r="D18" s="121" t="s">
        <v>853</v>
      </c>
      <c r="E18" s="91">
        <v>309000</v>
      </c>
      <c r="F18" s="115"/>
      <c r="G18" s="93">
        <f t="shared" si="19"/>
        <v>0.69126174757281555</v>
      </c>
      <c r="H18" s="93">
        <f t="shared" si="20"/>
        <v>0</v>
      </c>
      <c r="I18" s="102">
        <f>160199.91+53399.97</f>
        <v>213599.88</v>
      </c>
      <c r="J18" s="116">
        <v>93746.62</v>
      </c>
      <c r="K18" s="116"/>
      <c r="L18" s="117"/>
      <c r="M18" s="96">
        <f t="shared" ref="M18:O18" si="77">Y18+AB18+AE18+AH18+AK18+AN18+AQ18+AT18+AW18+AZ18+BC18+BF18</f>
        <v>0</v>
      </c>
      <c r="N18" s="96">
        <f t="shared" si="77"/>
        <v>88999.950000000012</v>
      </c>
      <c r="O18" s="96">
        <f t="shared" si="77"/>
        <v>0</v>
      </c>
      <c r="P18" s="81">
        <f t="shared" ref="P18:R18" si="78">IF(BI18=0,SUM(Y18+AB18+AE18+AH18+AK18+AN18+AQ18+AT18+AW18+AZ18+BC18+BF18),BI18)</f>
        <v>0</v>
      </c>
      <c r="Q18" s="81">
        <f t="shared" si="78"/>
        <v>88999.950000000012</v>
      </c>
      <c r="R18" s="81">
        <f t="shared" si="78"/>
        <v>0</v>
      </c>
      <c r="S18" s="96">
        <f t="shared" ref="S18:T18" si="79">I18-M18</f>
        <v>213599.88</v>
      </c>
      <c r="T18" s="96">
        <f t="shared" si="79"/>
        <v>4746.6699999999837</v>
      </c>
      <c r="U18" s="96">
        <f t="shared" si="59"/>
        <v>0</v>
      </c>
      <c r="V18" s="97">
        <f t="shared" ref="V18:W18" si="80">M18/I18</f>
        <v>0</v>
      </c>
      <c r="W18" s="97">
        <f t="shared" si="80"/>
        <v>0.94936702784591076</v>
      </c>
      <c r="X18" s="97" t="e">
        <f t="shared" si="26"/>
        <v>#DIV/0!</v>
      </c>
      <c r="Y18" s="95"/>
      <c r="Z18" s="102">
        <v>17799.990000000002</v>
      </c>
      <c r="AA18" s="95"/>
      <c r="AB18" s="118"/>
      <c r="AC18" s="118">
        <f>17799.99</f>
        <v>17799.990000000002</v>
      </c>
      <c r="AD18" s="95"/>
      <c r="AE18" s="95"/>
      <c r="AF18" s="102">
        <v>17799.990000000002</v>
      </c>
      <c r="AG18" s="95"/>
      <c r="AH18" s="95"/>
      <c r="AI18" s="102">
        <v>17799.990000000002</v>
      </c>
      <c r="AJ18" s="95"/>
      <c r="AK18" s="95"/>
      <c r="AL18" s="95"/>
      <c r="AM18" s="95"/>
      <c r="AN18" s="95"/>
      <c r="AO18" s="259">
        <v>17799.990000000002</v>
      </c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8"/>
      <c r="BM18" s="99"/>
      <c r="BN18" s="99"/>
      <c r="BO18" s="99"/>
      <c r="BP18" s="99"/>
    </row>
    <row r="19" spans="1:68" ht="15.75" customHeight="1">
      <c r="A19" s="358" t="s">
        <v>628</v>
      </c>
      <c r="B19" s="113" t="s">
        <v>225</v>
      </c>
      <c r="C19" s="100" t="s">
        <v>226</v>
      </c>
      <c r="D19" s="209" t="s">
        <v>854</v>
      </c>
      <c r="E19" s="91">
        <v>610000</v>
      </c>
      <c r="F19" s="115"/>
      <c r="G19" s="93">
        <f t="shared" si="19"/>
        <v>1.2890851475409835</v>
      </c>
      <c r="H19" s="93">
        <f t="shared" si="20"/>
        <v>5.5276950819672134E-2</v>
      </c>
      <c r="I19" s="102">
        <f>36673.86+499778.72+124944.68+124944.68</f>
        <v>786341.94</v>
      </c>
      <c r="J19" s="116">
        <v>180180.54</v>
      </c>
      <c r="K19" s="116"/>
      <c r="L19" s="117"/>
      <c r="M19" s="96">
        <f t="shared" ref="M19:M21" si="81">Y19+AB19+AE19+AH19+AK19+AN19+AQ19+AT19+AW19+AZ19+BC19+BF19</f>
        <v>33718.94</v>
      </c>
      <c r="N19" s="96">
        <f>Z19+AC19+AF19+AI19+AO19+AR19+AU19+AX19+BA19+BD19+BG19</f>
        <v>106932.03</v>
      </c>
      <c r="O19" s="96">
        <f>AA19+AD19+AG19+AJ19+AM19+AP19+AS19+AV19+AY19+BB19+BE19+BH19</f>
        <v>0</v>
      </c>
      <c r="P19" s="81">
        <f t="shared" ref="P19:R19" si="82">IF(BI19=0,SUM(Y19+AB19+AE19+AH19+AK19+AN19+AQ19+AT19+AW19+AZ19+BC19+BF19),BI19)</f>
        <v>33718.94</v>
      </c>
      <c r="Q19" s="81">
        <f t="shared" si="82"/>
        <v>180180.53999999998</v>
      </c>
      <c r="R19" s="81">
        <f t="shared" si="82"/>
        <v>0</v>
      </c>
      <c r="S19" s="96">
        <f t="shared" ref="S19:T19" si="83">I19-M19</f>
        <v>752623</v>
      </c>
      <c r="T19" s="96">
        <f t="shared" si="83"/>
        <v>73248.510000000009</v>
      </c>
      <c r="U19" s="96">
        <f t="shared" si="59"/>
        <v>0</v>
      </c>
      <c r="V19" s="97">
        <f t="shared" ref="V19:W19" si="84">M19/I19</f>
        <v>4.2880759991003409E-2</v>
      </c>
      <c r="W19" s="97">
        <f t="shared" si="84"/>
        <v>0.59347158133725209</v>
      </c>
      <c r="X19" s="97" t="e">
        <f t="shared" si="26"/>
        <v>#DIV/0!</v>
      </c>
      <c r="Y19" s="95"/>
      <c r="Z19" s="102">
        <v>20020.060000000001</v>
      </c>
      <c r="AA19" s="124"/>
      <c r="AB19" s="118"/>
      <c r="AC19" s="130">
        <v>39105.86</v>
      </c>
      <c r="AD19" s="95"/>
      <c r="AE19" s="95"/>
      <c r="AF19" s="102">
        <f>3837.16+43968.95</f>
        <v>47806.11</v>
      </c>
      <c r="AG19" s="95"/>
      <c r="AH19" s="95"/>
      <c r="AI19" s="95"/>
      <c r="AJ19" s="95"/>
      <c r="AK19" s="102">
        <v>14689.39</v>
      </c>
      <c r="AL19" s="125">
        <f>43968.95+29279.56</f>
        <v>73248.509999999995</v>
      </c>
      <c r="AM19" s="95"/>
      <c r="AN19" s="95">
        <f>19029.55</f>
        <v>19029.55</v>
      </c>
      <c r="AO19" s="128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8"/>
      <c r="BM19" s="99"/>
      <c r="BN19" s="99"/>
      <c r="BO19" s="99"/>
      <c r="BP19" s="99"/>
    </row>
    <row r="20" spans="1:68" ht="15.75">
      <c r="A20" s="358" t="s">
        <v>675</v>
      </c>
      <c r="B20" s="113" t="s">
        <v>228</v>
      </c>
      <c r="C20" s="100" t="s">
        <v>229</v>
      </c>
      <c r="D20" s="90" t="s">
        <v>79</v>
      </c>
      <c r="E20" s="91">
        <v>43000</v>
      </c>
      <c r="F20" s="91"/>
      <c r="G20" s="93">
        <f t="shared" si="19"/>
        <v>0.70610046511627911</v>
      </c>
      <c r="H20" s="93">
        <f t="shared" si="20"/>
        <v>2.8038372093023258E-2</v>
      </c>
      <c r="I20" s="102">
        <v>30362.32</v>
      </c>
      <c r="J20" s="116">
        <v>20565.900000000001</v>
      </c>
      <c r="K20" s="116"/>
      <c r="L20" s="117"/>
      <c r="M20" s="96">
        <f t="shared" si="81"/>
        <v>1205.6500000000001</v>
      </c>
      <c r="N20" s="96">
        <f t="shared" ref="N20:O20" si="85">Z20+AC20+AF20+AI20+AL20+AO20+AR20+AU20+AX20+BA20+BD20+BG20</f>
        <v>20565.900000000001</v>
      </c>
      <c r="O20" s="96">
        <f t="shared" si="85"/>
        <v>0</v>
      </c>
      <c r="P20" s="81">
        <f t="shared" ref="P20:R20" si="86">IF(BI20=0,SUM(Y20+AB20+AE20+AH20+AK20+AN20+AQ20+AT20+AW20+AZ20+BC20+BF20),BI20)</f>
        <v>1205.6500000000001</v>
      </c>
      <c r="Q20" s="81">
        <f t="shared" si="86"/>
        <v>20565.900000000001</v>
      </c>
      <c r="R20" s="81">
        <f t="shared" si="86"/>
        <v>0</v>
      </c>
      <c r="S20" s="96">
        <f t="shared" ref="S20:T20" si="87">I20-M20</f>
        <v>29156.67</v>
      </c>
      <c r="T20" s="96">
        <f t="shared" si="87"/>
        <v>0</v>
      </c>
      <c r="U20" s="96">
        <f t="shared" si="59"/>
        <v>0</v>
      </c>
      <c r="V20" s="97">
        <f t="shared" ref="V20:W20" si="88">M20/I20</f>
        <v>3.9708757433555807E-2</v>
      </c>
      <c r="W20" s="97">
        <f t="shared" si="88"/>
        <v>1</v>
      </c>
      <c r="X20" s="97" t="e">
        <f t="shared" si="26"/>
        <v>#DIV/0!</v>
      </c>
      <c r="Y20" s="95"/>
      <c r="Z20" s="102">
        <v>3427.65</v>
      </c>
      <c r="AA20" s="95"/>
      <c r="AB20" s="118"/>
      <c r="AC20" s="130">
        <f>2856.37+306.37</f>
        <v>3162.74</v>
      </c>
      <c r="AD20" s="95"/>
      <c r="AE20" s="95"/>
      <c r="AF20" s="125">
        <f>3795.29</f>
        <v>3795.29</v>
      </c>
      <c r="AG20" s="95"/>
      <c r="AH20" s="95"/>
      <c r="AI20" s="102">
        <v>3795.29</v>
      </c>
      <c r="AJ20" s="95"/>
      <c r="AK20" s="95"/>
      <c r="AL20" s="102">
        <v>3795.29</v>
      </c>
      <c r="AM20" s="95"/>
      <c r="AN20" s="102">
        <v>1205.6500000000001</v>
      </c>
      <c r="AO20" s="259">
        <v>2589.64</v>
      </c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8"/>
      <c r="BM20" s="99"/>
      <c r="BN20" s="99"/>
      <c r="BO20" s="99"/>
      <c r="BP20" s="99"/>
    </row>
    <row r="21" spans="1:68" ht="15.75" customHeight="1">
      <c r="A21" s="119"/>
      <c r="B21" s="113" t="s">
        <v>231</v>
      </c>
      <c r="C21" s="100" t="s">
        <v>232</v>
      </c>
      <c r="D21" s="90" t="s">
        <v>855</v>
      </c>
      <c r="E21" s="91">
        <v>2000</v>
      </c>
      <c r="F21" s="91"/>
      <c r="G21" s="93">
        <f t="shared" si="19"/>
        <v>0</v>
      </c>
      <c r="H21" s="93">
        <f t="shared" si="20"/>
        <v>0</v>
      </c>
      <c r="I21" s="95"/>
      <c r="J21" s="116">
        <v>1838.67</v>
      </c>
      <c r="K21" s="116"/>
      <c r="L21" s="117"/>
      <c r="M21" s="96">
        <f t="shared" si="81"/>
        <v>0</v>
      </c>
      <c r="N21" s="96">
        <f t="shared" ref="N21:O21" si="89">Z21+AC21+AF21+AI21+AL21+AO21+AR21+AU21+AX21+BA21+BD21+BG21</f>
        <v>1163.06</v>
      </c>
      <c r="O21" s="96">
        <f t="shared" si="89"/>
        <v>0</v>
      </c>
      <c r="P21" s="81">
        <f t="shared" ref="P21:R21" si="90">IF(BI21=0,SUM(Y21+AB21+AE21+AH21+AK21+AN21+AQ21+AT21+AW21+AZ21+BC21+BF21),BI21)</f>
        <v>0</v>
      </c>
      <c r="Q21" s="81">
        <f t="shared" si="90"/>
        <v>1163.06</v>
      </c>
      <c r="R21" s="81">
        <f t="shared" si="90"/>
        <v>0</v>
      </c>
      <c r="S21" s="96">
        <f t="shared" ref="S21:T21" si="91">I21-M21</f>
        <v>0</v>
      </c>
      <c r="T21" s="96">
        <f t="shared" si="91"/>
        <v>675.61000000000013</v>
      </c>
      <c r="U21" s="96">
        <f t="shared" si="59"/>
        <v>0</v>
      </c>
      <c r="V21" s="97" t="e">
        <f t="shared" ref="V21:W21" si="92">M21/I21</f>
        <v>#DIV/0!</v>
      </c>
      <c r="W21" s="97">
        <f t="shared" si="92"/>
        <v>0.6325550533809764</v>
      </c>
      <c r="X21" s="97" t="e">
        <f t="shared" si="26"/>
        <v>#DIV/0!</v>
      </c>
      <c r="Y21" s="95"/>
      <c r="Z21" s="95"/>
      <c r="AA21" s="95"/>
      <c r="AB21" s="118"/>
      <c r="AC21" s="118"/>
      <c r="AD21" s="95"/>
      <c r="AE21" s="95"/>
      <c r="AF21" s="95"/>
      <c r="AG21" s="95"/>
      <c r="AH21" s="95"/>
      <c r="AI21" s="102">
        <v>1163.06</v>
      </c>
      <c r="AJ21" s="95"/>
      <c r="AK21" s="95"/>
      <c r="AL21" s="95"/>
      <c r="AM21" s="95"/>
      <c r="AN21" s="95"/>
      <c r="AO21" s="128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8"/>
      <c r="BM21" s="99"/>
      <c r="BN21" s="99"/>
      <c r="BO21" s="99"/>
      <c r="BP21" s="99"/>
    </row>
    <row r="22" spans="1:68" ht="15.75" customHeight="1">
      <c r="A22" s="119" t="s">
        <v>483</v>
      </c>
      <c r="B22" s="113" t="s">
        <v>234</v>
      </c>
      <c r="C22" s="100" t="s">
        <v>229</v>
      </c>
      <c r="D22" s="209" t="s">
        <v>81</v>
      </c>
      <c r="E22" s="91">
        <v>45000</v>
      </c>
      <c r="F22" s="115"/>
      <c r="G22" s="93">
        <f t="shared" si="19"/>
        <v>1.0740742222222224</v>
      </c>
      <c r="H22" s="93">
        <f t="shared" si="20"/>
        <v>0.22132422222222223</v>
      </c>
      <c r="I22" s="102">
        <f>4393.94+43939.4</f>
        <v>48333.340000000004</v>
      </c>
      <c r="J22" s="116">
        <v>16833.330000000002</v>
      </c>
      <c r="K22" s="116"/>
      <c r="L22" s="117"/>
      <c r="M22" s="96">
        <f>Y22+AB22+AE22+AH22+AL22+AN22+AQ22+AT22+AW22+AZ22+BC22+BF22</f>
        <v>9959.59</v>
      </c>
      <c r="N22" s="96" t="e">
        <f>Z22+AC22+AF22+AI22+#REF!+AO22+AR22+AU22+AX22+BA22+BD22+BG22</f>
        <v>#REF!</v>
      </c>
      <c r="O22" s="96">
        <f>AA22+AD22+AG22+AJ22+AM22+AP22+AS22+AV22+AY22+BB22+BE22+BH22</f>
        <v>0</v>
      </c>
      <c r="P22" s="81">
        <f>IF(BI22=0,SUM(Y22+AB22+AE22+AH22+AL22+AN22+AQ22+AT22+AW22+AZ22+BC22+BF22),BI22)</f>
        <v>9959.59</v>
      </c>
      <c r="Q22" s="81" t="e">
        <f>IF(BJ22=0,SUM(Z22+AC22+AF22+AI22+#REF!+AO22+AR22+AU22+AX22+BA22+BD22+BG22),BJ22)</f>
        <v>#REF!</v>
      </c>
      <c r="R22" s="81">
        <f>IF(BK22=0,SUM(AA22+AD22+AG22+AJ22+AM22+AP22+AS22+AV22+AY22+BB22+BE22+BH22),BK22)</f>
        <v>0</v>
      </c>
      <c r="S22" s="96">
        <f t="shared" ref="S22:T22" si="93">I22-M22</f>
        <v>38373.75</v>
      </c>
      <c r="T22" s="96" t="e">
        <f t="shared" si="93"/>
        <v>#REF!</v>
      </c>
      <c r="U22" s="96">
        <f t="shared" si="59"/>
        <v>0</v>
      </c>
      <c r="V22" s="97">
        <f t="shared" ref="V22:W22" si="94">M22/I22</f>
        <v>0.20606045433648904</v>
      </c>
      <c r="W22" s="97" t="e">
        <f t="shared" si="94"/>
        <v>#REF!</v>
      </c>
      <c r="X22" s="97" t="e">
        <f t="shared" si="26"/>
        <v>#DIV/0!</v>
      </c>
      <c r="Y22" s="95"/>
      <c r="Z22" s="102">
        <f>3725.61+3078.02</f>
        <v>6803.63</v>
      </c>
      <c r="AA22" s="95"/>
      <c r="AB22" s="118"/>
      <c r="AC22" s="130">
        <v>4068.81</v>
      </c>
      <c r="AD22" s="95"/>
      <c r="AE22" s="102">
        <v>1171.71</v>
      </c>
      <c r="AF22" s="102">
        <f>2983.79</f>
        <v>2983.79</v>
      </c>
      <c r="AG22" s="95"/>
      <c r="AH22" s="102">
        <v>4393.9399999999996</v>
      </c>
      <c r="AI22" s="95"/>
      <c r="AJ22" s="95"/>
      <c r="AK22" s="1">
        <v>4393.9399999999996</v>
      </c>
      <c r="AL22" s="102"/>
      <c r="AM22" s="95"/>
      <c r="AN22" s="102">
        <v>4393.9399999999996</v>
      </c>
      <c r="AO22" s="128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8"/>
      <c r="BM22" s="99"/>
      <c r="BN22" s="99"/>
      <c r="BO22" s="99"/>
      <c r="BP22" s="99"/>
    </row>
    <row r="23" spans="1:68" ht="15.75" customHeight="1">
      <c r="A23" s="358" t="s">
        <v>676</v>
      </c>
      <c r="B23" s="113" t="s">
        <v>236</v>
      </c>
      <c r="C23" s="100" t="s">
        <v>229</v>
      </c>
      <c r="D23" s="121" t="s">
        <v>82</v>
      </c>
      <c r="E23" s="91">
        <v>43000</v>
      </c>
      <c r="F23" s="115"/>
      <c r="G23" s="93">
        <f t="shared" si="19"/>
        <v>0.6188762790697675</v>
      </c>
      <c r="H23" s="93">
        <f t="shared" si="20"/>
        <v>3.4111395348837212E-2</v>
      </c>
      <c r="I23" s="102">
        <v>26611.68</v>
      </c>
      <c r="J23" s="116">
        <v>18798.599999999999</v>
      </c>
      <c r="K23" s="116"/>
      <c r="L23" s="117"/>
      <c r="M23" s="96">
        <f t="shared" ref="M23:O23" si="95">Y23+AB23+AE23+AH23+AK23+AN23+AQ23+AT23+AW23+AZ23+BC23+BF23</f>
        <v>1466.79</v>
      </c>
      <c r="N23" s="96">
        <f t="shared" si="95"/>
        <v>18798.599999999999</v>
      </c>
      <c r="O23" s="96">
        <f t="shared" si="95"/>
        <v>0</v>
      </c>
      <c r="P23" s="81">
        <f t="shared" ref="P23:R23" si="96">IF(BI23=0,SUM(Y23+AB23+AE23+AH23+AK23+AN23+AQ23+AT23+AW23+AZ23+BC23+BF23),BI23)</f>
        <v>1466.79</v>
      </c>
      <c r="Q23" s="81">
        <f t="shared" si="96"/>
        <v>18798.599999999999</v>
      </c>
      <c r="R23" s="81">
        <f t="shared" si="96"/>
        <v>0</v>
      </c>
      <c r="S23" s="96">
        <f t="shared" ref="S23:T23" si="97">I23-M23</f>
        <v>25144.89</v>
      </c>
      <c r="T23" s="96">
        <f t="shared" si="97"/>
        <v>0</v>
      </c>
      <c r="U23" s="96">
        <f t="shared" si="59"/>
        <v>0</v>
      </c>
      <c r="V23" s="97">
        <f t="shared" ref="V23:W23" si="98">M23/I23</f>
        <v>5.5118278891073388E-2</v>
      </c>
      <c r="W23" s="97">
        <f t="shared" si="98"/>
        <v>1</v>
      </c>
      <c r="X23" s="97" t="e">
        <f t="shared" si="26"/>
        <v>#DIV/0!</v>
      </c>
      <c r="Y23" s="95"/>
      <c r="Z23" s="102">
        <v>3133.1</v>
      </c>
      <c r="AA23" s="95"/>
      <c r="AB23" s="118"/>
      <c r="AC23" s="118">
        <f>3133.1</f>
        <v>3133.1</v>
      </c>
      <c r="AD23" s="95"/>
      <c r="AE23" s="95"/>
      <c r="AF23" s="356">
        <f>3133.1+886.71</f>
        <v>4019.81</v>
      </c>
      <c r="AG23" s="128"/>
      <c r="AH23" s="128"/>
      <c r="AI23" s="259">
        <f>3297.25+29.21</f>
        <v>3326.46</v>
      </c>
      <c r="AJ23" s="128"/>
      <c r="AK23" s="95"/>
      <c r="AL23" s="259">
        <v>3326.46</v>
      </c>
      <c r="AM23" s="128"/>
      <c r="AN23" s="102">
        <v>1466.79</v>
      </c>
      <c r="AO23" s="259">
        <v>1859.67</v>
      </c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8"/>
      <c r="BM23" s="99"/>
      <c r="BN23" s="99"/>
      <c r="BO23" s="99"/>
      <c r="BP23" s="99"/>
    </row>
    <row r="24" spans="1:68" ht="15.75" customHeight="1">
      <c r="A24" s="358" t="s">
        <v>677</v>
      </c>
      <c r="B24" s="113"/>
      <c r="C24" s="100" t="s">
        <v>229</v>
      </c>
      <c r="D24" s="209" t="s">
        <v>238</v>
      </c>
      <c r="E24" s="91">
        <v>44707.32</v>
      </c>
      <c r="F24" s="92">
        <v>50000</v>
      </c>
      <c r="G24" s="93">
        <f t="shared" si="19"/>
        <v>0.61751856295568608</v>
      </c>
      <c r="H24" s="93"/>
      <c r="I24" s="102">
        <f>3450.95+24156.65</f>
        <v>27607.600000000002</v>
      </c>
      <c r="J24" s="116"/>
      <c r="K24" s="116"/>
      <c r="L24" s="117"/>
      <c r="M24" s="96">
        <f t="shared" ref="M24:O24" si="99">Y24+AB24+AE24+AH24+AK24+AN24+AQ24+AT24+AW24+AZ24+BC24+BF24</f>
        <v>0</v>
      </c>
      <c r="N24" s="96">
        <f t="shared" si="99"/>
        <v>0</v>
      </c>
      <c r="O24" s="96">
        <f t="shared" si="99"/>
        <v>0</v>
      </c>
      <c r="P24" s="81">
        <f t="shared" ref="P24:R24" si="100">IF(BI24=0,SUM(Y24+AB24+AE24+AH24+AK24+AN24+AQ24+AT24+AW24+AZ24+BC24+BF24),BI24)</f>
        <v>0</v>
      </c>
      <c r="Q24" s="81">
        <f t="shared" si="100"/>
        <v>0</v>
      </c>
      <c r="R24" s="81">
        <f t="shared" si="100"/>
        <v>0</v>
      </c>
      <c r="S24" s="96">
        <f t="shared" ref="S24:T24" si="101">I24-M24</f>
        <v>27607.600000000002</v>
      </c>
      <c r="T24" s="96">
        <f t="shared" si="101"/>
        <v>0</v>
      </c>
      <c r="U24" s="96">
        <f t="shared" si="59"/>
        <v>0</v>
      </c>
      <c r="V24" s="97">
        <f t="shared" ref="V24:W24" si="102">M24/I24</f>
        <v>0</v>
      </c>
      <c r="W24" s="97" t="e">
        <f t="shared" si="102"/>
        <v>#DIV/0!</v>
      </c>
      <c r="X24" s="97" t="e">
        <f t="shared" si="26"/>
        <v>#DIV/0!</v>
      </c>
      <c r="Y24" s="95"/>
      <c r="Z24" s="95"/>
      <c r="AA24" s="95"/>
      <c r="AB24" s="118"/>
      <c r="AC24" s="118"/>
      <c r="AD24" s="95"/>
      <c r="AE24" s="95"/>
      <c r="AF24" s="349"/>
      <c r="AG24" s="128"/>
      <c r="AH24" s="128"/>
      <c r="AI24" s="128"/>
      <c r="AJ24" s="128"/>
      <c r="AK24" s="95"/>
      <c r="AL24" s="128"/>
      <c r="AM24" s="128"/>
      <c r="AN24" s="95"/>
      <c r="AO24" s="128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8"/>
      <c r="BM24" s="99"/>
      <c r="BN24" s="99"/>
      <c r="BO24" s="99"/>
      <c r="BP24" s="99"/>
    </row>
    <row r="25" spans="1:68" ht="15.75" customHeight="1">
      <c r="A25" s="112"/>
      <c r="B25" s="113" t="s">
        <v>239</v>
      </c>
      <c r="C25" s="100" t="s">
        <v>240</v>
      </c>
      <c r="D25" s="90" t="s">
        <v>84</v>
      </c>
      <c r="E25" s="91">
        <v>7000</v>
      </c>
      <c r="F25" s="91"/>
      <c r="G25" s="93">
        <f t="shared" si="19"/>
        <v>0</v>
      </c>
      <c r="H25" s="93">
        <f t="shared" ref="H25:H54" si="103">M25/E25</f>
        <v>0</v>
      </c>
      <c r="I25" s="95"/>
      <c r="J25" s="116">
        <v>5583.4</v>
      </c>
      <c r="K25" s="116"/>
      <c r="L25" s="117"/>
      <c r="M25" s="96">
        <f t="shared" ref="M25:O25" si="104">Y25+AB25+AE25+AH25+AK25+AN25+AQ25+AT25+AW25+AZ25+BC25+BF25</f>
        <v>0</v>
      </c>
      <c r="N25" s="96">
        <f t="shared" si="104"/>
        <v>5583.4</v>
      </c>
      <c r="O25" s="96">
        <f t="shared" si="104"/>
        <v>0</v>
      </c>
      <c r="P25" s="81">
        <f t="shared" ref="P25:R25" si="105">IF(BI25=0,SUM(Y25+AB25+AE25+AH25+AK25+AN25+AQ25+AT25+AW25+AZ25+BC25+BF25),BI25)</f>
        <v>0</v>
      </c>
      <c r="Q25" s="81">
        <f t="shared" si="105"/>
        <v>5583.4</v>
      </c>
      <c r="R25" s="81">
        <f t="shared" si="105"/>
        <v>0</v>
      </c>
      <c r="S25" s="96">
        <f t="shared" ref="S25:T25" si="106">I25-M25</f>
        <v>0</v>
      </c>
      <c r="T25" s="96">
        <f t="shared" si="106"/>
        <v>0</v>
      </c>
      <c r="U25" s="96">
        <f t="shared" si="59"/>
        <v>0</v>
      </c>
      <c r="V25" s="97" t="e">
        <f t="shared" ref="V25:W25" si="107">M25/I25</f>
        <v>#DIV/0!</v>
      </c>
      <c r="W25" s="97">
        <f t="shared" si="107"/>
        <v>1</v>
      </c>
      <c r="X25" s="97" t="e">
        <f t="shared" si="26"/>
        <v>#DIV/0!</v>
      </c>
      <c r="Y25" s="95"/>
      <c r="Z25" s="95"/>
      <c r="AA25" s="95"/>
      <c r="AB25" s="118"/>
      <c r="AC25" s="118"/>
      <c r="AD25" s="95"/>
      <c r="AE25" s="95"/>
      <c r="AF25" s="102">
        <v>5583.4</v>
      </c>
      <c r="AG25" s="95"/>
      <c r="AH25" s="95"/>
      <c r="AI25" s="95"/>
      <c r="AJ25" s="95"/>
      <c r="AK25" s="95"/>
      <c r="AL25" s="95"/>
      <c r="AM25" s="95"/>
      <c r="AN25" s="95"/>
      <c r="AO25" s="128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8"/>
      <c r="BM25" s="99"/>
      <c r="BN25" s="99"/>
      <c r="BO25" s="99"/>
      <c r="BP25" s="99"/>
    </row>
    <row r="26" spans="1:68" ht="15.75" customHeight="1">
      <c r="A26" s="355" t="s">
        <v>678</v>
      </c>
      <c r="B26" s="113"/>
      <c r="C26" s="100" t="s">
        <v>242</v>
      </c>
      <c r="D26" s="121" t="s">
        <v>856</v>
      </c>
      <c r="E26" s="115">
        <v>8404</v>
      </c>
      <c r="F26" s="115"/>
      <c r="G26" s="93">
        <f t="shared" si="19"/>
        <v>0.3420395049976202</v>
      </c>
      <c r="H26" s="93">
        <f t="shared" si="103"/>
        <v>0.3420395049976202</v>
      </c>
      <c r="I26" s="102">
        <v>2874.5</v>
      </c>
      <c r="J26" s="116"/>
      <c r="K26" s="116"/>
      <c r="L26" s="117"/>
      <c r="M26" s="96">
        <f t="shared" ref="M26:O26" si="108">Y26+AB26+AE26+AH26+AK26+AN26+AQ26+AT26+AW26+AZ26+BC26+BF26</f>
        <v>2874.5</v>
      </c>
      <c r="N26" s="96">
        <f t="shared" si="108"/>
        <v>0</v>
      </c>
      <c r="O26" s="96">
        <f t="shared" si="108"/>
        <v>0</v>
      </c>
      <c r="P26" s="81">
        <f t="shared" ref="P26:R26" si="109">IF(BI26=0,SUM(Y26+AB26+AE26+AH26+AK26+AN26+AQ26+AT26+AW26+AZ26+BC26+BF26),BI26)</f>
        <v>2874.5</v>
      </c>
      <c r="Q26" s="81">
        <f t="shared" si="109"/>
        <v>0</v>
      </c>
      <c r="R26" s="81">
        <f t="shared" si="109"/>
        <v>0</v>
      </c>
      <c r="S26" s="96">
        <f t="shared" ref="S26:T26" si="110">I26-M26</f>
        <v>0</v>
      </c>
      <c r="T26" s="96">
        <f t="shared" si="110"/>
        <v>0</v>
      </c>
      <c r="U26" s="96">
        <f t="shared" si="59"/>
        <v>0</v>
      </c>
      <c r="V26" s="97">
        <f t="shared" ref="V26:W26" si="111">M26/I26</f>
        <v>1</v>
      </c>
      <c r="W26" s="97" t="e">
        <f t="shared" si="111"/>
        <v>#DIV/0!</v>
      </c>
      <c r="X26" s="97" t="e">
        <f t="shared" si="26"/>
        <v>#DIV/0!</v>
      </c>
      <c r="Y26" s="95"/>
      <c r="Z26" s="95"/>
      <c r="AA26" s="95"/>
      <c r="AB26" s="118"/>
      <c r="AC26" s="118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102">
        <v>2874.5</v>
      </c>
      <c r="AO26" s="128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8"/>
      <c r="BM26" s="99"/>
      <c r="BN26" s="99"/>
      <c r="BO26" s="99"/>
      <c r="BP26" s="99"/>
    </row>
    <row r="27" spans="1:68" ht="15.75" customHeight="1">
      <c r="A27" s="112"/>
      <c r="B27" s="113" t="s">
        <v>244</v>
      </c>
      <c r="C27" s="100" t="s">
        <v>245</v>
      </c>
      <c r="D27" s="90" t="s">
        <v>86</v>
      </c>
      <c r="E27" s="91">
        <v>10000</v>
      </c>
      <c r="F27" s="91"/>
      <c r="G27" s="93">
        <f t="shared" si="19"/>
        <v>0</v>
      </c>
      <c r="H27" s="93">
        <f t="shared" si="103"/>
        <v>0</v>
      </c>
      <c r="I27" s="95"/>
      <c r="J27" s="116">
        <v>13095</v>
      </c>
      <c r="K27" s="116"/>
      <c r="L27" s="117"/>
      <c r="M27" s="96">
        <f t="shared" ref="M27:O27" si="112">Y27+AB27+AE27+AH27+AK27+AN27+AQ27+AT27+AW27+AZ27+BC27+BF27</f>
        <v>0</v>
      </c>
      <c r="N27" s="96">
        <f t="shared" si="112"/>
        <v>13095</v>
      </c>
      <c r="O27" s="96">
        <f t="shared" si="112"/>
        <v>0</v>
      </c>
      <c r="P27" s="81">
        <f t="shared" ref="P27:R27" si="113">IF(BI27=0,SUM(Y27+AB27+AE27+AH27+AK27+AN27+AQ27+AT27+AW27+AZ27+BC27+BF27),BI27)</f>
        <v>0</v>
      </c>
      <c r="Q27" s="81">
        <f t="shared" si="113"/>
        <v>13095</v>
      </c>
      <c r="R27" s="81">
        <f t="shared" si="113"/>
        <v>0</v>
      </c>
      <c r="S27" s="96">
        <f t="shared" ref="S27:T27" si="114">I27-M27</f>
        <v>0</v>
      </c>
      <c r="T27" s="96">
        <f t="shared" si="114"/>
        <v>0</v>
      </c>
      <c r="U27" s="96">
        <f t="shared" si="59"/>
        <v>0</v>
      </c>
      <c r="V27" s="97" t="e">
        <f t="shared" ref="V27:W27" si="115">M27/I27</f>
        <v>#DIV/0!</v>
      </c>
      <c r="W27" s="97">
        <f t="shared" si="115"/>
        <v>1</v>
      </c>
      <c r="X27" s="97" t="e">
        <f t="shared" si="26"/>
        <v>#DIV/0!</v>
      </c>
      <c r="Y27" s="95"/>
      <c r="Z27" s="95">
        <f>13095</f>
        <v>13095</v>
      </c>
      <c r="AA27" s="95"/>
      <c r="AB27" s="118"/>
      <c r="AC27" s="118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128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8"/>
      <c r="BM27" s="99"/>
      <c r="BN27" s="99"/>
      <c r="BO27" s="99"/>
      <c r="BP27" s="99"/>
    </row>
    <row r="28" spans="1:68" ht="15.75" customHeight="1">
      <c r="A28" s="112"/>
      <c r="B28" s="113" t="s">
        <v>246</v>
      </c>
      <c r="C28" s="100" t="s">
        <v>240</v>
      </c>
      <c r="D28" s="90" t="s">
        <v>87</v>
      </c>
      <c r="E28" s="91">
        <v>4202</v>
      </c>
      <c r="F28" s="91"/>
      <c r="G28" s="93">
        <f t="shared" si="19"/>
        <v>0</v>
      </c>
      <c r="H28" s="93">
        <f t="shared" si="103"/>
        <v>0</v>
      </c>
      <c r="I28" s="95"/>
      <c r="J28" s="116">
        <v>16850</v>
      </c>
      <c r="K28" s="116"/>
      <c r="L28" s="117"/>
      <c r="M28" s="96">
        <f t="shared" ref="M28:O28" si="116">Y28+AB28+AE28+AH28+AK28+AN28+AQ28+AT28+AW28+AZ28+BC28+BF28</f>
        <v>0</v>
      </c>
      <c r="N28" s="96">
        <f t="shared" si="116"/>
        <v>9536.25</v>
      </c>
      <c r="O28" s="96">
        <f t="shared" si="116"/>
        <v>0</v>
      </c>
      <c r="P28" s="81">
        <f t="shared" ref="P28:R28" si="117">IF(BI28=0,SUM(Y28+AB28+AE28+AH28+AK28+AN28+AQ28+AT28+AW28+AZ28+BC28+BF28),BI28)</f>
        <v>0</v>
      </c>
      <c r="Q28" s="81">
        <f t="shared" si="117"/>
        <v>9536.25</v>
      </c>
      <c r="R28" s="81">
        <f t="shared" si="117"/>
        <v>0</v>
      </c>
      <c r="S28" s="96">
        <f t="shared" ref="S28:T28" si="118">I28-M28</f>
        <v>0</v>
      </c>
      <c r="T28" s="96">
        <f t="shared" si="118"/>
        <v>7313.75</v>
      </c>
      <c r="U28" s="96">
        <f t="shared" si="59"/>
        <v>0</v>
      </c>
      <c r="V28" s="97" t="e">
        <f t="shared" ref="V28:W28" si="119">M28/I28</f>
        <v>#DIV/0!</v>
      </c>
      <c r="W28" s="97">
        <f t="shared" si="119"/>
        <v>0.5659495548961424</v>
      </c>
      <c r="X28" s="97" t="e">
        <f t="shared" si="26"/>
        <v>#DIV/0!</v>
      </c>
      <c r="Y28" s="95"/>
      <c r="Z28" s="95"/>
      <c r="AA28" s="95"/>
      <c r="AB28" s="118"/>
      <c r="AC28" s="130">
        <v>5229.5</v>
      </c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259">
        <v>4306.75</v>
      </c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8"/>
      <c r="BM28" s="99"/>
      <c r="BN28" s="99"/>
      <c r="BO28" s="99"/>
      <c r="BP28" s="99"/>
    </row>
    <row r="29" spans="1:68" ht="15.75" customHeight="1">
      <c r="A29" s="358" t="s">
        <v>679</v>
      </c>
      <c r="B29" s="113"/>
      <c r="C29" s="100" t="s">
        <v>242</v>
      </c>
      <c r="D29" s="90" t="s">
        <v>247</v>
      </c>
      <c r="E29" s="91">
        <v>4202</v>
      </c>
      <c r="F29" s="91"/>
      <c r="G29" s="93">
        <f t="shared" si="19"/>
        <v>1.3764873869585912</v>
      </c>
      <c r="H29" s="93">
        <f t="shared" si="103"/>
        <v>1.3764873869585912</v>
      </c>
      <c r="I29" s="102">
        <v>5784</v>
      </c>
      <c r="J29" s="116"/>
      <c r="K29" s="116"/>
      <c r="L29" s="117"/>
      <c r="M29" s="96">
        <f t="shared" ref="M29:O29" si="120">Y29+AB29+AE29+AH29+AK29+AN29+AQ29+AT29+AW29+AZ29+BC29+BF29</f>
        <v>5784</v>
      </c>
      <c r="N29" s="96">
        <f t="shared" si="120"/>
        <v>0</v>
      </c>
      <c r="O29" s="96">
        <f t="shared" si="120"/>
        <v>0</v>
      </c>
      <c r="P29" s="81">
        <f t="shared" ref="P29:R29" si="121">IF(BI29=0,SUM(Y29+AB29+AE29+AH29+AK29+AN29+AQ29+AT29+AW29+AZ29+BC29+BF29),BI29)</f>
        <v>5784</v>
      </c>
      <c r="Q29" s="81">
        <f t="shared" si="121"/>
        <v>0</v>
      </c>
      <c r="R29" s="81">
        <f t="shared" si="121"/>
        <v>0</v>
      </c>
      <c r="S29" s="96">
        <f t="shared" ref="S29:T29" si="122">I29-M29</f>
        <v>0</v>
      </c>
      <c r="T29" s="96">
        <f t="shared" si="122"/>
        <v>0</v>
      </c>
      <c r="U29" s="96">
        <f t="shared" si="59"/>
        <v>0</v>
      </c>
      <c r="V29" s="97">
        <f t="shared" ref="V29:W29" si="123">M29/I29</f>
        <v>1</v>
      </c>
      <c r="W29" s="97" t="e">
        <f t="shared" si="123"/>
        <v>#DIV/0!</v>
      </c>
      <c r="X29" s="97" t="e">
        <f t="shared" si="26"/>
        <v>#DIV/0!</v>
      </c>
      <c r="Y29" s="95"/>
      <c r="Z29" s="128"/>
      <c r="AA29" s="95"/>
      <c r="AB29" s="118"/>
      <c r="AC29" s="118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102">
        <v>5784</v>
      </c>
      <c r="AO29" s="128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8"/>
      <c r="BM29" s="99"/>
      <c r="BN29" s="99"/>
      <c r="BO29" s="99"/>
      <c r="BP29" s="99"/>
    </row>
    <row r="30" spans="1:68" ht="15.75" customHeight="1">
      <c r="A30" s="112"/>
      <c r="B30" s="120" t="s">
        <v>488</v>
      </c>
      <c r="C30" s="100" t="s">
        <v>240</v>
      </c>
      <c r="D30" s="90" t="s">
        <v>89</v>
      </c>
      <c r="E30" s="91">
        <v>18404</v>
      </c>
      <c r="F30" s="91"/>
      <c r="G30" s="93">
        <f t="shared" si="19"/>
        <v>0</v>
      </c>
      <c r="H30" s="93">
        <f t="shared" si="103"/>
        <v>0</v>
      </c>
      <c r="I30" s="95"/>
      <c r="J30" s="116">
        <f>2515+5718.85</f>
        <v>8233.85</v>
      </c>
      <c r="K30" s="116"/>
      <c r="L30" s="117"/>
      <c r="M30" s="96">
        <f t="shared" ref="M30:O30" si="124">Y30+AB30+AE30+AH30+AK30+AN30+AQ30+AT30+AW30+AZ30+BC30+BF30</f>
        <v>0</v>
      </c>
      <c r="N30" s="96">
        <f t="shared" si="124"/>
        <v>0</v>
      </c>
      <c r="O30" s="96">
        <f t="shared" si="124"/>
        <v>0</v>
      </c>
      <c r="P30" s="81">
        <f t="shared" ref="P30:R30" si="125">IF(BI30=0,SUM(Y30+AB30+AE30+AH30+AK30+AN30+AQ30+AT30+AW30+AZ30+BC30+BF30),BI30)</f>
        <v>0</v>
      </c>
      <c r="Q30" s="81">
        <f t="shared" si="125"/>
        <v>0</v>
      </c>
      <c r="R30" s="81">
        <f t="shared" si="125"/>
        <v>0</v>
      </c>
      <c r="S30" s="96">
        <f t="shared" ref="S30:T30" si="126">I30-M30</f>
        <v>0</v>
      </c>
      <c r="T30" s="96">
        <f t="shared" si="126"/>
        <v>8233.85</v>
      </c>
      <c r="U30" s="96">
        <f t="shared" si="59"/>
        <v>0</v>
      </c>
      <c r="V30" s="97" t="e">
        <f t="shared" ref="V30:W30" si="127">M30/I30</f>
        <v>#DIV/0!</v>
      </c>
      <c r="W30" s="97">
        <f t="shared" si="127"/>
        <v>0</v>
      </c>
      <c r="X30" s="97" t="e">
        <f t="shared" si="26"/>
        <v>#DIV/0!</v>
      </c>
      <c r="Y30" s="95"/>
      <c r="Z30" s="95"/>
      <c r="AA30" s="95"/>
      <c r="AB30" s="118"/>
      <c r="AC30" s="118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128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8"/>
      <c r="BM30" s="99"/>
      <c r="BN30" s="99"/>
      <c r="BO30" s="99"/>
      <c r="BP30" s="99"/>
    </row>
    <row r="31" spans="1:68" ht="15.75" customHeight="1">
      <c r="A31" s="355" t="s">
        <v>638</v>
      </c>
      <c r="B31" s="120" t="s">
        <v>490</v>
      </c>
      <c r="C31" s="100" t="s">
        <v>240</v>
      </c>
      <c r="D31" s="129" t="s">
        <v>857</v>
      </c>
      <c r="E31" s="91"/>
      <c r="F31" s="91"/>
      <c r="G31" s="93" t="e">
        <f t="shared" si="19"/>
        <v>#DIV/0!</v>
      </c>
      <c r="H31" s="93" t="e">
        <f t="shared" si="103"/>
        <v>#DIV/0!</v>
      </c>
      <c r="I31" s="95">
        <f>431.95+943.55</f>
        <v>1375.5</v>
      </c>
      <c r="J31" s="116">
        <f>977.38+2861.28</f>
        <v>3838.6600000000003</v>
      </c>
      <c r="K31" s="116"/>
      <c r="L31" s="117"/>
      <c r="M31" s="96">
        <f t="shared" ref="M31:O31" si="128">Y31+AB31+AE31+AH31+AK31+AN31+AQ31+AT31+AW31+AZ31+BC31+BF31</f>
        <v>0</v>
      </c>
      <c r="N31" s="96">
        <f t="shared" si="128"/>
        <v>3838.66</v>
      </c>
      <c r="O31" s="96">
        <f t="shared" si="128"/>
        <v>0</v>
      </c>
      <c r="P31" s="81">
        <f t="shared" ref="P31:R31" si="129">IF(BI31=0,SUM(Y31+AB31+AE31+AH31+AK31+AN31+AQ31+AT31+AW31+AZ31+BC31+BF31),BI31)</f>
        <v>0</v>
      </c>
      <c r="Q31" s="81">
        <f t="shared" si="129"/>
        <v>3838.66</v>
      </c>
      <c r="R31" s="81">
        <f t="shared" si="129"/>
        <v>0</v>
      </c>
      <c r="S31" s="96">
        <f t="shared" ref="S31:T31" si="130">I31-M31</f>
        <v>1375.5</v>
      </c>
      <c r="T31" s="96">
        <f t="shared" si="130"/>
        <v>0</v>
      </c>
      <c r="U31" s="96">
        <f t="shared" si="59"/>
        <v>0</v>
      </c>
      <c r="V31" s="97">
        <f t="shared" ref="V31:W31" si="131">M31/I31</f>
        <v>0</v>
      </c>
      <c r="W31" s="97">
        <f t="shared" si="131"/>
        <v>0.99999999999999989</v>
      </c>
      <c r="X31" s="97" t="e">
        <f t="shared" si="26"/>
        <v>#DIV/0!</v>
      </c>
      <c r="Y31" s="95"/>
      <c r="Z31" s="95"/>
      <c r="AA31" s="95"/>
      <c r="AB31" s="118"/>
      <c r="AC31" s="118"/>
      <c r="AD31" s="95"/>
      <c r="AE31" s="95"/>
      <c r="AF31" s="95"/>
      <c r="AG31" s="95"/>
      <c r="AH31" s="95"/>
      <c r="AI31" s="102">
        <v>3838.66</v>
      </c>
      <c r="AJ31" s="95"/>
      <c r="AK31" s="95"/>
      <c r="AL31" s="95"/>
      <c r="AM31" s="95"/>
      <c r="AN31" s="95"/>
      <c r="AO31" s="128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8"/>
      <c r="BM31" s="99"/>
      <c r="BN31" s="99"/>
      <c r="BO31" s="99"/>
      <c r="BP31" s="99"/>
    </row>
    <row r="32" spans="1:68" ht="15.75" customHeight="1">
      <c r="A32" s="112"/>
      <c r="B32" s="113"/>
      <c r="C32" s="100" t="s">
        <v>240</v>
      </c>
      <c r="D32" s="90" t="s">
        <v>90</v>
      </c>
      <c r="E32" s="91">
        <v>20000</v>
      </c>
      <c r="F32" s="91"/>
      <c r="G32" s="93">
        <f t="shared" si="19"/>
        <v>0</v>
      </c>
      <c r="H32" s="93">
        <f t="shared" si="103"/>
        <v>0</v>
      </c>
      <c r="I32" s="95"/>
      <c r="J32" s="116"/>
      <c r="K32" s="116"/>
      <c r="L32" s="117"/>
      <c r="M32" s="96">
        <f t="shared" ref="M32:O32" si="132">Y32+AB32+AE32+AH32+AK32+AN32+AQ32+AT32+AW32+AZ32+BC32+BF32</f>
        <v>0</v>
      </c>
      <c r="N32" s="96">
        <f t="shared" si="132"/>
        <v>0</v>
      </c>
      <c r="O32" s="96">
        <f t="shared" si="132"/>
        <v>0</v>
      </c>
      <c r="P32" s="81">
        <f t="shared" ref="P32:R32" si="133">IF(BI32=0,SUM(Y32+AB32+AE32+AH32+AK32+AN32+AQ32+AT32+AW32+AZ32+BC32+BF32),BI32)</f>
        <v>0</v>
      </c>
      <c r="Q32" s="81">
        <f t="shared" si="133"/>
        <v>0</v>
      </c>
      <c r="R32" s="81">
        <f t="shared" si="133"/>
        <v>0</v>
      </c>
      <c r="S32" s="96">
        <f t="shared" ref="S32:T32" si="134">I32-M32</f>
        <v>0</v>
      </c>
      <c r="T32" s="96">
        <f t="shared" si="134"/>
        <v>0</v>
      </c>
      <c r="U32" s="96">
        <f t="shared" si="59"/>
        <v>0</v>
      </c>
      <c r="V32" s="97" t="e">
        <f t="shared" ref="V32:W32" si="135">M32/I32</f>
        <v>#DIV/0!</v>
      </c>
      <c r="W32" s="97" t="e">
        <f t="shared" si="135"/>
        <v>#DIV/0!</v>
      </c>
      <c r="X32" s="97" t="e">
        <f t="shared" si="26"/>
        <v>#DIV/0!</v>
      </c>
      <c r="Y32" s="95"/>
      <c r="Z32" s="95"/>
      <c r="AA32" s="95"/>
      <c r="AB32" s="118"/>
      <c r="AC32" s="118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128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8"/>
      <c r="BM32" s="99"/>
      <c r="BN32" s="99"/>
      <c r="BO32" s="99"/>
      <c r="BP32" s="99"/>
    </row>
    <row r="33" spans="1:68" ht="15.75" customHeight="1">
      <c r="A33" s="112"/>
      <c r="B33" s="113" t="s">
        <v>253</v>
      </c>
      <c r="C33" s="100" t="s">
        <v>232</v>
      </c>
      <c r="D33" s="90" t="s">
        <v>91</v>
      </c>
      <c r="E33" s="91">
        <v>2025.37</v>
      </c>
      <c r="F33" s="91"/>
      <c r="G33" s="93">
        <f t="shared" si="19"/>
        <v>0</v>
      </c>
      <c r="H33" s="93">
        <f t="shared" si="103"/>
        <v>0</v>
      </c>
      <c r="I33" s="95"/>
      <c r="J33" s="116">
        <v>3374.7</v>
      </c>
      <c r="K33" s="116"/>
      <c r="L33" s="117"/>
      <c r="M33" s="96">
        <f t="shared" ref="M33:O33" si="136">Y33+AB33+AE33+AH33+AK33+AN33+AQ33+AT33+AW33+AZ33+BC33+BF33</f>
        <v>0</v>
      </c>
      <c r="N33" s="96">
        <f t="shared" si="136"/>
        <v>3374.7</v>
      </c>
      <c r="O33" s="96">
        <f t="shared" si="136"/>
        <v>0</v>
      </c>
      <c r="P33" s="81">
        <f t="shared" ref="P33:R33" si="137">IF(BI33=0,SUM(Y33+AB33+AE33+AH33+AK33+AN33+AQ33+AT33+AW33+AZ33+BC33+BF33),BI33)</f>
        <v>0</v>
      </c>
      <c r="Q33" s="81">
        <f t="shared" si="137"/>
        <v>3374.7</v>
      </c>
      <c r="R33" s="81">
        <f t="shared" si="137"/>
        <v>0</v>
      </c>
      <c r="S33" s="96">
        <f t="shared" ref="S33:T33" si="138">I33-M33</f>
        <v>0</v>
      </c>
      <c r="T33" s="96">
        <f t="shared" si="138"/>
        <v>0</v>
      </c>
      <c r="U33" s="96">
        <f t="shared" si="59"/>
        <v>0</v>
      </c>
      <c r="V33" s="97" t="e">
        <f t="shared" ref="V33:W33" si="139">M33/I33</f>
        <v>#DIV/0!</v>
      </c>
      <c r="W33" s="97">
        <f t="shared" si="139"/>
        <v>1</v>
      </c>
      <c r="X33" s="97" t="e">
        <f t="shared" si="26"/>
        <v>#DIV/0!</v>
      </c>
      <c r="Y33" s="95"/>
      <c r="Z33" s="95"/>
      <c r="AA33" s="95"/>
      <c r="AB33" s="118"/>
      <c r="AC33" s="130">
        <v>3374.7</v>
      </c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128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8"/>
      <c r="BM33" s="99"/>
      <c r="BN33" s="99"/>
      <c r="BO33" s="99"/>
      <c r="BP33" s="99"/>
    </row>
    <row r="34" spans="1:68" ht="15.75" customHeight="1">
      <c r="A34" s="358" t="s">
        <v>641</v>
      </c>
      <c r="B34" s="113" t="s">
        <v>254</v>
      </c>
      <c r="C34" s="100" t="s">
        <v>255</v>
      </c>
      <c r="D34" s="121" t="s">
        <v>101</v>
      </c>
      <c r="E34" s="131">
        <v>30000</v>
      </c>
      <c r="F34" s="115"/>
      <c r="G34" s="93">
        <f t="shared" si="19"/>
        <v>0.45</v>
      </c>
      <c r="H34" s="93">
        <f t="shared" si="103"/>
        <v>0.45</v>
      </c>
      <c r="I34" s="360">
        <v>13500</v>
      </c>
      <c r="J34" s="116">
        <v>4100</v>
      </c>
      <c r="K34" s="116"/>
      <c r="L34" s="117"/>
      <c r="M34" s="96">
        <f t="shared" ref="M34:O34" si="140">Y34+AB34+AE34+AH34+AK34+AN34+AQ34+AT34+AW34+AZ34+BC34+BF34</f>
        <v>13500</v>
      </c>
      <c r="N34" s="96">
        <f t="shared" si="140"/>
        <v>4100</v>
      </c>
      <c r="O34" s="96">
        <f t="shared" si="140"/>
        <v>0</v>
      </c>
      <c r="P34" s="81">
        <f t="shared" ref="P34:R34" si="141">IF(BI34=0,SUM(Y34+AB34+AE34+AH34+AK34+AN34+AQ34+AT34+AW34+AZ34+BC34+BF34),BI34)</f>
        <v>13500</v>
      </c>
      <c r="Q34" s="81">
        <f t="shared" si="141"/>
        <v>4100</v>
      </c>
      <c r="R34" s="81">
        <f t="shared" si="141"/>
        <v>0</v>
      </c>
      <c r="S34" s="133">
        <f t="shared" ref="S34:T34" si="142">I34-M34</f>
        <v>0</v>
      </c>
      <c r="T34" s="96">
        <f t="shared" si="142"/>
        <v>0</v>
      </c>
      <c r="U34" s="96">
        <f t="shared" si="59"/>
        <v>0</v>
      </c>
      <c r="V34" s="97">
        <f t="shared" ref="V34:W34" si="143">M34/I34</f>
        <v>1</v>
      </c>
      <c r="W34" s="97">
        <f t="shared" si="143"/>
        <v>1</v>
      </c>
      <c r="X34" s="97" t="e">
        <f t="shared" si="26"/>
        <v>#DIV/0!</v>
      </c>
      <c r="Y34" s="118"/>
      <c r="Z34" s="95"/>
      <c r="AA34" s="95"/>
      <c r="AB34" s="118"/>
      <c r="AC34" s="118"/>
      <c r="AD34" s="95"/>
      <c r="AE34" s="95"/>
      <c r="AF34" s="95"/>
      <c r="AG34" s="95"/>
      <c r="AH34" s="95"/>
      <c r="AI34" s="102">
        <v>4100</v>
      </c>
      <c r="AJ34" s="95"/>
      <c r="AK34" s="95"/>
      <c r="AL34" s="95"/>
      <c r="AM34" s="95"/>
      <c r="AN34" s="95">
        <f>13500</f>
        <v>13500</v>
      </c>
      <c r="AO34" s="128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8"/>
      <c r="BM34" s="99"/>
      <c r="BN34" s="99"/>
      <c r="BO34" s="99"/>
      <c r="BP34" s="99"/>
    </row>
    <row r="35" spans="1:68" ht="15.75" customHeight="1">
      <c r="A35" s="358" t="s">
        <v>591</v>
      </c>
      <c r="B35" s="120" t="s">
        <v>256</v>
      </c>
      <c r="C35" s="100" t="s">
        <v>257</v>
      </c>
      <c r="D35" s="121" t="s">
        <v>103</v>
      </c>
      <c r="E35" s="131">
        <v>10000</v>
      </c>
      <c r="F35" s="115"/>
      <c r="G35" s="93">
        <f t="shared" si="19"/>
        <v>0.17576</v>
      </c>
      <c r="H35" s="93">
        <f t="shared" si="103"/>
        <v>0.17576</v>
      </c>
      <c r="I35" s="102">
        <v>1757.6</v>
      </c>
      <c r="J35" s="116">
        <f>19903.04+4541.3+16240</f>
        <v>40684.339999999997</v>
      </c>
      <c r="K35" s="134">
        <v>16240</v>
      </c>
      <c r="L35" s="117"/>
      <c r="M35" s="96">
        <f t="shared" ref="M35:O35" si="144">Y35+AB35+AE35+AH35+AK35+AN35+AQ35+AT35+AW35+AZ35+BC35+BF35</f>
        <v>1757.6</v>
      </c>
      <c r="N35" s="96">
        <f t="shared" si="144"/>
        <v>24444.34</v>
      </c>
      <c r="O35" s="96">
        <f t="shared" si="144"/>
        <v>0</v>
      </c>
      <c r="P35" s="81">
        <f t="shared" ref="P35:R35" si="145">IF(BI35=0,SUM(Y35+AB35+AE35+AH35+AK35+AN35+AQ35+AT35+AW35+AZ35+BC35+BF35),BI35)</f>
        <v>1757.6</v>
      </c>
      <c r="Q35" s="81">
        <f t="shared" si="145"/>
        <v>24444.34</v>
      </c>
      <c r="R35" s="81">
        <f t="shared" si="145"/>
        <v>0</v>
      </c>
      <c r="S35" s="96">
        <f t="shared" ref="S35:S66" si="146">I35-M35</f>
        <v>0</v>
      </c>
      <c r="T35" s="96">
        <f>J35-N35-K35</f>
        <v>0</v>
      </c>
      <c r="U35" s="96">
        <f t="shared" si="59"/>
        <v>0</v>
      </c>
      <c r="V35" s="97">
        <f t="shared" ref="V35:W35" si="147">M35/I35</f>
        <v>1</v>
      </c>
      <c r="W35" s="97">
        <f t="shared" si="147"/>
        <v>0.60082921340250328</v>
      </c>
      <c r="X35" s="97" t="e">
        <f t="shared" si="26"/>
        <v>#DIV/0!</v>
      </c>
      <c r="Y35" s="95"/>
      <c r="Z35" s="95"/>
      <c r="AA35" s="95"/>
      <c r="AB35" s="118"/>
      <c r="AC35" s="118">
        <f>19903.04</f>
        <v>19903.04</v>
      </c>
      <c r="AD35" s="95"/>
      <c r="AE35" s="95"/>
      <c r="AF35" s="95"/>
      <c r="AG35" s="95"/>
      <c r="AH35" s="95"/>
      <c r="AI35" s="102">
        <v>4541.3</v>
      </c>
      <c r="AJ35" s="95"/>
      <c r="AK35" s="95"/>
      <c r="AL35" s="95"/>
      <c r="AM35" s="95"/>
      <c r="AN35" s="102">
        <v>1757.6</v>
      </c>
      <c r="AO35" s="128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8"/>
      <c r="BM35" s="99"/>
      <c r="BN35" s="99"/>
      <c r="BO35" s="99"/>
      <c r="BP35" s="99"/>
    </row>
    <row r="36" spans="1:68" ht="15.75" customHeight="1">
      <c r="A36" s="119"/>
      <c r="B36" s="135" t="s">
        <v>258</v>
      </c>
      <c r="C36" s="100" t="s">
        <v>259</v>
      </c>
      <c r="D36" s="121" t="s">
        <v>260</v>
      </c>
      <c r="E36" s="136"/>
      <c r="F36" s="115"/>
      <c r="G36" s="93" t="e">
        <f t="shared" si="19"/>
        <v>#DIV/0!</v>
      </c>
      <c r="H36" s="93" t="e">
        <f t="shared" si="103"/>
        <v>#DIV/0!</v>
      </c>
      <c r="I36" s="95"/>
      <c r="J36" s="116">
        <v>949.5</v>
      </c>
      <c r="K36" s="116"/>
      <c r="L36" s="117"/>
      <c r="M36" s="96">
        <f t="shared" ref="M36:O36" si="148">Y36+AB36+AE36+AH36+AK36+AN36+AQ36+AT36+AW36+AZ36+BC36+BF36</f>
        <v>0</v>
      </c>
      <c r="N36" s="96">
        <f t="shared" si="148"/>
        <v>949.5</v>
      </c>
      <c r="O36" s="96">
        <f t="shared" si="148"/>
        <v>0</v>
      </c>
      <c r="P36" s="81">
        <f t="shared" ref="P36:R36" si="149">IF(BI36=0,SUM(Y36+AB36+AE36+AH36+AK36+AN36+AQ36+AT36+AW36+AZ36+BC36+BF36),BI36)</f>
        <v>0</v>
      </c>
      <c r="Q36" s="81">
        <f t="shared" si="149"/>
        <v>949.5</v>
      </c>
      <c r="R36" s="81">
        <f t="shared" si="149"/>
        <v>0</v>
      </c>
      <c r="S36" s="96">
        <f t="shared" si="146"/>
        <v>0</v>
      </c>
      <c r="T36" s="96">
        <f t="shared" ref="T36:T42" si="150">J36-N36</f>
        <v>0</v>
      </c>
      <c r="U36" s="96">
        <f t="shared" si="59"/>
        <v>0</v>
      </c>
      <c r="V36" s="97" t="e">
        <f t="shared" ref="V36:W36" si="151">M36/I36</f>
        <v>#DIV/0!</v>
      </c>
      <c r="W36" s="97">
        <f t="shared" si="151"/>
        <v>1</v>
      </c>
      <c r="X36" s="97" t="e">
        <f t="shared" si="26"/>
        <v>#DIV/0!</v>
      </c>
      <c r="Y36" s="95"/>
      <c r="Z36" s="95"/>
      <c r="AA36" s="95"/>
      <c r="AB36" s="118"/>
      <c r="AC36" s="130">
        <v>949.5</v>
      </c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128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8"/>
      <c r="BM36" s="99"/>
      <c r="BN36" s="99"/>
      <c r="BO36" s="99"/>
      <c r="BP36" s="99"/>
    </row>
    <row r="37" spans="1:68" ht="15.75" customHeight="1">
      <c r="A37" s="119"/>
      <c r="B37" s="113"/>
      <c r="C37" s="100" t="s">
        <v>261</v>
      </c>
      <c r="D37" s="90" t="s">
        <v>92</v>
      </c>
      <c r="E37" s="91">
        <v>19200</v>
      </c>
      <c r="F37" s="91"/>
      <c r="G37" s="93">
        <f t="shared" si="19"/>
        <v>0</v>
      </c>
      <c r="H37" s="93">
        <f t="shared" si="103"/>
        <v>0</v>
      </c>
      <c r="I37" s="95"/>
      <c r="J37" s="357">
        <v>50813</v>
      </c>
      <c r="K37" s="116"/>
      <c r="L37" s="117"/>
      <c r="M37" s="96">
        <f t="shared" ref="M37:O37" si="152">Y37+AB37+AE37+AH37+AK37+AN37+AQ37+AT37+AW37+AZ37+BC37+BF37</f>
        <v>0</v>
      </c>
      <c r="N37" s="96">
        <f t="shared" si="152"/>
        <v>0</v>
      </c>
      <c r="O37" s="96">
        <f t="shared" si="152"/>
        <v>0</v>
      </c>
      <c r="P37" s="81">
        <f t="shared" ref="P37:R37" si="153">IF(BI37=0,SUM(Y37+AB37+AE37+AH37+AK37+AN37+AQ37+AT37+AW37+AZ37+BC37+BF37),BI37)</f>
        <v>0</v>
      </c>
      <c r="Q37" s="81">
        <f t="shared" si="153"/>
        <v>0</v>
      </c>
      <c r="R37" s="81">
        <f t="shared" si="153"/>
        <v>0</v>
      </c>
      <c r="S37" s="96">
        <f t="shared" si="146"/>
        <v>0</v>
      </c>
      <c r="T37" s="362">
        <f t="shared" si="150"/>
        <v>50813</v>
      </c>
      <c r="U37" s="96">
        <f t="shared" si="59"/>
        <v>0</v>
      </c>
      <c r="V37" s="97" t="e">
        <f t="shared" ref="V37:W37" si="154">M37/I37</f>
        <v>#DIV/0!</v>
      </c>
      <c r="W37" s="97">
        <f t="shared" si="154"/>
        <v>0</v>
      </c>
      <c r="X37" s="97" t="e">
        <f t="shared" si="26"/>
        <v>#DIV/0!</v>
      </c>
      <c r="Y37" s="95"/>
      <c r="Z37" s="95"/>
      <c r="AA37" s="95"/>
      <c r="AB37" s="118"/>
      <c r="AC37" s="118"/>
      <c r="AD37" s="95"/>
      <c r="AE37" s="95"/>
      <c r="AF37" s="95"/>
      <c r="AG37" s="95"/>
      <c r="AH37" s="95"/>
      <c r="AI37" s="95"/>
      <c r="AJ37" s="95"/>
      <c r="AK37" s="128"/>
      <c r="AL37" s="95"/>
      <c r="AM37" s="95"/>
      <c r="AN37" s="95"/>
      <c r="AO37" s="128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128"/>
      <c r="BG37" s="95"/>
      <c r="BH37" s="95"/>
      <c r="BI37" s="95"/>
      <c r="BJ37" s="95"/>
      <c r="BK37" s="95"/>
      <c r="BL37" s="98"/>
      <c r="BM37" s="99"/>
      <c r="BN37" s="99"/>
      <c r="BO37" s="99"/>
      <c r="BP37" s="99"/>
    </row>
    <row r="38" spans="1:68" ht="15.75" customHeight="1">
      <c r="A38" s="119"/>
      <c r="B38" s="113"/>
      <c r="C38" s="100" t="s">
        <v>262</v>
      </c>
      <c r="D38" s="90" t="s">
        <v>93</v>
      </c>
      <c r="E38" s="115">
        <v>20000</v>
      </c>
      <c r="F38" s="91"/>
      <c r="G38" s="93">
        <f t="shared" si="19"/>
        <v>0</v>
      </c>
      <c r="H38" s="93">
        <f t="shared" si="103"/>
        <v>0</v>
      </c>
      <c r="I38" s="95"/>
      <c r="J38" s="116"/>
      <c r="K38" s="116"/>
      <c r="L38" s="117"/>
      <c r="M38" s="96">
        <f t="shared" ref="M38:O38" si="155">Y38+AB38+AE38+AH38+AK38+AN38+AQ38+AT38+AW38+AZ38+BC38+BF38</f>
        <v>0</v>
      </c>
      <c r="N38" s="96">
        <f t="shared" si="155"/>
        <v>0</v>
      </c>
      <c r="O38" s="96">
        <f t="shared" si="155"/>
        <v>0</v>
      </c>
      <c r="P38" s="81">
        <f t="shared" ref="P38:R38" si="156">IF(BI38=0,SUM(Y38+AB38+AE38+AH38+AK38+AN38+AQ38+AT38+AW38+AZ38+BC38+BF38),BI38)</f>
        <v>0</v>
      </c>
      <c r="Q38" s="81">
        <f t="shared" si="156"/>
        <v>0</v>
      </c>
      <c r="R38" s="81">
        <f t="shared" si="156"/>
        <v>0</v>
      </c>
      <c r="S38" s="96">
        <f t="shared" si="146"/>
        <v>0</v>
      </c>
      <c r="T38" s="96">
        <f t="shared" si="150"/>
        <v>0</v>
      </c>
      <c r="U38" s="96">
        <f t="shared" si="59"/>
        <v>0</v>
      </c>
      <c r="V38" s="97" t="e">
        <f t="shared" ref="V38:W38" si="157">M38/I38</f>
        <v>#DIV/0!</v>
      </c>
      <c r="W38" s="97" t="e">
        <f t="shared" si="157"/>
        <v>#DIV/0!</v>
      </c>
      <c r="X38" s="97" t="e">
        <f t="shared" si="26"/>
        <v>#DIV/0!</v>
      </c>
      <c r="Y38" s="95"/>
      <c r="Z38" s="95"/>
      <c r="AA38" s="95"/>
      <c r="AB38" s="118"/>
      <c r="AC38" s="118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128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8"/>
      <c r="BM38" s="99"/>
      <c r="BN38" s="99"/>
      <c r="BO38" s="99"/>
      <c r="BP38" s="99"/>
    </row>
    <row r="39" spans="1:68" ht="15.75" customHeight="1">
      <c r="A39" s="88"/>
      <c r="B39" s="135" t="s">
        <v>263</v>
      </c>
      <c r="C39" s="100" t="s">
        <v>218</v>
      </c>
      <c r="D39" s="90" t="s">
        <v>94</v>
      </c>
      <c r="E39" s="115">
        <v>2344.5</v>
      </c>
      <c r="F39" s="91"/>
      <c r="G39" s="93">
        <f t="shared" si="19"/>
        <v>0</v>
      </c>
      <c r="H39" s="93">
        <f t="shared" si="103"/>
        <v>0</v>
      </c>
      <c r="I39" s="95"/>
      <c r="J39" s="116">
        <v>1424.02</v>
      </c>
      <c r="K39" s="116"/>
      <c r="L39" s="117"/>
      <c r="M39" s="96">
        <f t="shared" ref="M39:O39" si="158">Y39+AB39+AE39+AH39+AK39+AN39+AQ39+AT39+AW39+AZ39+BC39+BF39</f>
        <v>0</v>
      </c>
      <c r="N39" s="96">
        <f t="shared" si="158"/>
        <v>0</v>
      </c>
      <c r="O39" s="96">
        <f t="shared" si="158"/>
        <v>0</v>
      </c>
      <c r="P39" s="81">
        <f t="shared" ref="P39:R39" si="159">IF(BI39=0,SUM(Y39+AB39+AE39+AH39+AK39+AN39+AQ39+AT39+AW39+AZ39+BC39+BF39),BI39)</f>
        <v>0</v>
      </c>
      <c r="Q39" s="81">
        <f t="shared" si="159"/>
        <v>0</v>
      </c>
      <c r="R39" s="81">
        <f t="shared" si="159"/>
        <v>0</v>
      </c>
      <c r="S39" s="96">
        <f t="shared" si="146"/>
        <v>0</v>
      </c>
      <c r="T39" s="96">
        <f t="shared" si="150"/>
        <v>1424.02</v>
      </c>
      <c r="U39" s="96">
        <f t="shared" si="59"/>
        <v>0</v>
      </c>
      <c r="V39" s="97" t="e">
        <f t="shared" ref="V39:W39" si="160">M39/I39</f>
        <v>#DIV/0!</v>
      </c>
      <c r="W39" s="97">
        <f t="shared" si="160"/>
        <v>0</v>
      </c>
      <c r="X39" s="97" t="e">
        <f t="shared" si="26"/>
        <v>#DIV/0!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128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8"/>
      <c r="BM39" s="99"/>
      <c r="BN39" s="99"/>
      <c r="BO39" s="99"/>
      <c r="BP39" s="99"/>
    </row>
    <row r="40" spans="1:68" ht="15.75" customHeight="1">
      <c r="A40" s="353" t="s">
        <v>680</v>
      </c>
      <c r="B40" s="135" t="s">
        <v>265</v>
      </c>
      <c r="C40" s="100" t="s">
        <v>266</v>
      </c>
      <c r="D40" s="90" t="s">
        <v>267</v>
      </c>
      <c r="E40" s="115">
        <v>2000</v>
      </c>
      <c r="F40" s="91"/>
      <c r="G40" s="93">
        <f t="shared" si="19"/>
        <v>2.5582099999999999</v>
      </c>
      <c r="H40" s="93">
        <f t="shared" si="103"/>
        <v>1.805E-3</v>
      </c>
      <c r="I40" s="95">
        <f>34.91+5081.51</f>
        <v>5116.42</v>
      </c>
      <c r="J40" s="116">
        <v>576.45000000000005</v>
      </c>
      <c r="K40" s="116"/>
      <c r="L40" s="117"/>
      <c r="M40" s="96">
        <f t="shared" ref="M40:O40" si="161">Y40+AB40+AE40+AH40+AK40+AN40+AQ40+AT40+AW40+AZ40+BC40+BF40</f>
        <v>3.61</v>
      </c>
      <c r="N40" s="96">
        <f t="shared" si="161"/>
        <v>0</v>
      </c>
      <c r="O40" s="96">
        <f t="shared" si="161"/>
        <v>0</v>
      </c>
      <c r="P40" s="81">
        <f t="shared" ref="P40:R40" si="162">IF(BI40=0,SUM(Y40+AB40+AE40+AH40+AK40+AN40+AQ40+AT40+AW40+AZ40+BC40+BF40),BI40)</f>
        <v>3.61</v>
      </c>
      <c r="Q40" s="81">
        <f t="shared" si="162"/>
        <v>0</v>
      </c>
      <c r="R40" s="81">
        <f t="shared" si="162"/>
        <v>0</v>
      </c>
      <c r="S40" s="96">
        <f t="shared" si="146"/>
        <v>5112.8100000000004</v>
      </c>
      <c r="T40" s="96">
        <f t="shared" si="150"/>
        <v>576.45000000000005</v>
      </c>
      <c r="U40" s="96">
        <f t="shared" si="59"/>
        <v>0</v>
      </c>
      <c r="V40" s="97">
        <f t="shared" ref="V40:W40" si="163">M40/I40</f>
        <v>7.0557147380394887E-4</v>
      </c>
      <c r="W40" s="97">
        <f t="shared" si="163"/>
        <v>0</v>
      </c>
      <c r="X40" s="97" t="e">
        <f t="shared" si="26"/>
        <v>#DIV/0!</v>
      </c>
      <c r="Y40" s="95"/>
      <c r="Z40" s="95"/>
      <c r="AA40" s="95"/>
      <c r="AB40" s="118"/>
      <c r="AC40" s="118"/>
      <c r="AD40" s="95"/>
      <c r="AE40" s="102">
        <v>3.61</v>
      </c>
      <c r="AF40" s="95"/>
      <c r="AG40" s="95"/>
      <c r="AH40" s="95"/>
      <c r="AI40" s="95"/>
      <c r="AJ40" s="95"/>
      <c r="AK40" s="95"/>
      <c r="AL40" s="95"/>
      <c r="AM40" s="95"/>
      <c r="AN40" s="95"/>
      <c r="AO40" s="128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8"/>
      <c r="BM40" s="99"/>
      <c r="BN40" s="99"/>
      <c r="BO40" s="99"/>
      <c r="BP40" s="99"/>
    </row>
    <row r="41" spans="1:68" ht="15.75" customHeight="1">
      <c r="A41" s="355" t="s">
        <v>681</v>
      </c>
      <c r="B41" s="113"/>
      <c r="C41" s="100" t="s">
        <v>268</v>
      </c>
      <c r="D41" s="90" t="s">
        <v>858</v>
      </c>
      <c r="E41" s="115">
        <f>5000+1000</f>
        <v>6000</v>
      </c>
      <c r="F41" s="91"/>
      <c r="G41" s="93">
        <f t="shared" si="19"/>
        <v>0.92500000000000004</v>
      </c>
      <c r="H41" s="93">
        <f t="shared" si="103"/>
        <v>0.92500000000000004</v>
      </c>
      <c r="I41" s="102">
        <f>550+5000</f>
        <v>5550</v>
      </c>
      <c r="J41" s="116"/>
      <c r="K41" s="116"/>
      <c r="L41" s="117"/>
      <c r="M41" s="96">
        <f t="shared" ref="M41:O41" si="164">Y41+AB41+AE41+AH41+AK41+AN41+AQ41+AT41+AW41+AZ41+BC41+BF41</f>
        <v>5550</v>
      </c>
      <c r="N41" s="96">
        <f t="shared" si="164"/>
        <v>0</v>
      </c>
      <c r="O41" s="96">
        <f t="shared" si="164"/>
        <v>0</v>
      </c>
      <c r="P41" s="81">
        <f t="shared" ref="P41:R41" si="165">IF(BI41=0,SUM(Y41+AB41+AE41+AH41+AK41+AN41+AQ41+AT41+AW41+AZ41+BC41+BF41),BI41)</f>
        <v>5550</v>
      </c>
      <c r="Q41" s="81">
        <f t="shared" si="165"/>
        <v>0</v>
      </c>
      <c r="R41" s="81">
        <f t="shared" si="165"/>
        <v>0</v>
      </c>
      <c r="S41" s="96">
        <f t="shared" si="146"/>
        <v>0</v>
      </c>
      <c r="T41" s="96">
        <f t="shared" si="150"/>
        <v>0</v>
      </c>
      <c r="U41" s="96">
        <f t="shared" si="59"/>
        <v>0</v>
      </c>
      <c r="V41" s="97">
        <f t="shared" ref="V41:W41" si="166">M41/I41</f>
        <v>1</v>
      </c>
      <c r="W41" s="97" t="e">
        <f t="shared" si="166"/>
        <v>#DIV/0!</v>
      </c>
      <c r="X41" s="97" t="e">
        <f t="shared" si="26"/>
        <v>#DIV/0!</v>
      </c>
      <c r="Y41" s="95"/>
      <c r="Z41" s="95"/>
      <c r="AA41" s="95"/>
      <c r="AB41" s="118"/>
      <c r="AC41" s="118"/>
      <c r="AD41" s="95"/>
      <c r="AE41" s="102">
        <v>550</v>
      </c>
      <c r="AF41" s="95"/>
      <c r="AG41" s="95"/>
      <c r="AH41" s="95"/>
      <c r="AI41" s="95"/>
      <c r="AJ41" s="95"/>
      <c r="AK41" s="95"/>
      <c r="AL41" s="95"/>
      <c r="AM41" s="95"/>
      <c r="AN41" s="95">
        <f>5000</f>
        <v>5000</v>
      </c>
      <c r="AO41" s="128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8"/>
      <c r="BM41" s="99"/>
      <c r="BN41" s="99"/>
      <c r="BO41" s="99"/>
      <c r="BP41" s="99"/>
    </row>
    <row r="42" spans="1:68" ht="15.75" customHeight="1">
      <c r="A42" s="353" t="s">
        <v>682</v>
      </c>
      <c r="B42" s="135" t="s">
        <v>270</v>
      </c>
      <c r="C42" s="100" t="s">
        <v>271</v>
      </c>
      <c r="D42" s="90" t="s">
        <v>859</v>
      </c>
      <c r="E42" s="115">
        <v>30000</v>
      </c>
      <c r="F42" s="91"/>
      <c r="G42" s="93">
        <f t="shared" si="19"/>
        <v>0.68436999999999992</v>
      </c>
      <c r="H42" s="93">
        <f t="shared" si="103"/>
        <v>0.31829166666666664</v>
      </c>
      <c r="I42" s="95">
        <f>17500+597+447.6+1083.4+648+255.1</f>
        <v>20531.099999999999</v>
      </c>
      <c r="J42" s="134">
        <v>362.4</v>
      </c>
      <c r="K42" s="116"/>
      <c r="L42" s="117"/>
      <c r="M42" s="96">
        <f t="shared" ref="M42:O42" si="167">Y42+AB42+AE42+AH42+AK42+AN42+AQ42+AT42+AW42+AZ42+BC42+BF42</f>
        <v>9548.75</v>
      </c>
      <c r="N42" s="96">
        <f t="shared" si="167"/>
        <v>0</v>
      </c>
      <c r="O42" s="96">
        <f t="shared" si="167"/>
        <v>0</v>
      </c>
      <c r="P42" s="81">
        <f t="shared" ref="P42:R42" si="168">IF(BI42=0,SUM(Y42+AB42+AE42+AH42+AK42+AN42+AQ42+AT42+AW42+AZ42+BC42+BF42),BI42)</f>
        <v>9548.75</v>
      </c>
      <c r="Q42" s="81">
        <f t="shared" si="168"/>
        <v>0</v>
      </c>
      <c r="R42" s="81">
        <f t="shared" si="168"/>
        <v>0</v>
      </c>
      <c r="S42" s="96">
        <f t="shared" si="146"/>
        <v>10982.349999999999</v>
      </c>
      <c r="T42" s="96">
        <f t="shared" si="150"/>
        <v>362.4</v>
      </c>
      <c r="U42" s="96">
        <f t="shared" si="59"/>
        <v>0</v>
      </c>
      <c r="V42" s="97">
        <f t="shared" ref="V42:W42" si="169">M42/I42</f>
        <v>0.46508711174754402</v>
      </c>
      <c r="W42" s="97">
        <f t="shared" si="169"/>
        <v>0</v>
      </c>
      <c r="X42" s="97" t="e">
        <f t="shared" si="26"/>
        <v>#DIV/0!</v>
      </c>
      <c r="Y42" s="95"/>
      <c r="Z42" s="95"/>
      <c r="AA42" s="95"/>
      <c r="AB42" s="118"/>
      <c r="AC42" s="118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102">
        <v>9548.75</v>
      </c>
      <c r="AO42" s="128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8"/>
      <c r="BM42" s="99"/>
      <c r="BN42" s="99"/>
      <c r="BO42" s="99"/>
      <c r="BP42" s="99"/>
    </row>
    <row r="43" spans="1:68" ht="15.75" customHeight="1">
      <c r="A43" s="358" t="s">
        <v>645</v>
      </c>
      <c r="B43" s="139" t="s">
        <v>273</v>
      </c>
      <c r="C43" s="100" t="s">
        <v>161</v>
      </c>
      <c r="D43" s="90" t="s">
        <v>98</v>
      </c>
      <c r="E43" s="115">
        <v>20000</v>
      </c>
      <c r="F43" s="91"/>
      <c r="G43" s="93">
        <f t="shared" si="19"/>
        <v>0.13292999999999999</v>
      </c>
      <c r="H43" s="93">
        <f t="shared" si="103"/>
        <v>0</v>
      </c>
      <c r="I43" s="102">
        <v>2658.6</v>
      </c>
      <c r="J43" s="116">
        <f>1256.9+740+1407.15+678.68+610.54+4654.38+742.72+1006.2+186.96</f>
        <v>11283.53</v>
      </c>
      <c r="K43" s="134">
        <v>186.96</v>
      </c>
      <c r="L43" s="117"/>
      <c r="M43" s="96">
        <f t="shared" ref="M43:O43" si="170">Y43+AB43+AE43+AH43+AK43+AN43+AQ43+AT43+AW43+AZ43+BC43+BF43</f>
        <v>0</v>
      </c>
      <c r="N43" s="96">
        <f t="shared" si="170"/>
        <v>3702.5699999999997</v>
      </c>
      <c r="O43" s="96">
        <f t="shared" si="170"/>
        <v>0</v>
      </c>
      <c r="P43" s="81">
        <f t="shared" ref="P43:R43" si="171">IF(BI43=0,SUM(Y43+AB43+AE43+AH43+AK43+AN43+AQ43+AT43+AW43+AZ43+BC43+BF43),BI43)</f>
        <v>0</v>
      </c>
      <c r="Q43" s="81">
        <f t="shared" si="171"/>
        <v>3702.5699999999997</v>
      </c>
      <c r="R43" s="81">
        <f t="shared" si="171"/>
        <v>0</v>
      </c>
      <c r="S43" s="96">
        <f t="shared" si="146"/>
        <v>2658.6</v>
      </c>
      <c r="T43" s="96">
        <f>J43-N43-K43</f>
        <v>7394.0000000000009</v>
      </c>
      <c r="U43" s="96">
        <f t="shared" si="59"/>
        <v>0</v>
      </c>
      <c r="V43" s="97">
        <f t="shared" ref="V43:W43" si="172">M43/I43</f>
        <v>0</v>
      </c>
      <c r="W43" s="97">
        <f t="shared" si="172"/>
        <v>0.32813933228342546</v>
      </c>
      <c r="X43" s="97" t="e">
        <f t="shared" si="26"/>
        <v>#DIV/0!</v>
      </c>
      <c r="Y43" s="95"/>
      <c r="Z43" s="95"/>
      <c r="AA43" s="95"/>
      <c r="AB43" s="118"/>
      <c r="AC43" s="118">
        <f>427.8</f>
        <v>427.8</v>
      </c>
      <c r="AD43" s="95"/>
      <c r="AE43" s="95"/>
      <c r="AF43" s="102">
        <f>1006.2+2085.83+182.74</f>
        <v>3274.7699999999995</v>
      </c>
      <c r="AG43" s="95"/>
      <c r="AH43" s="95"/>
      <c r="AI43" s="95"/>
      <c r="AJ43" s="95"/>
      <c r="AK43" s="95"/>
      <c r="AL43" s="95"/>
      <c r="AM43" s="95"/>
      <c r="AN43" s="95"/>
      <c r="AO43" s="128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8"/>
      <c r="BM43" s="99"/>
      <c r="BN43" s="99"/>
      <c r="BO43" s="99"/>
      <c r="BP43" s="99"/>
    </row>
    <row r="44" spans="1:68" ht="15.75" customHeight="1">
      <c r="A44" s="358" t="s">
        <v>683</v>
      </c>
      <c r="B44" s="140" t="s">
        <v>684</v>
      </c>
      <c r="C44" s="100" t="s">
        <v>271</v>
      </c>
      <c r="D44" s="90" t="s">
        <v>99</v>
      </c>
      <c r="E44" s="115">
        <v>60000</v>
      </c>
      <c r="F44" s="92">
        <v>50000</v>
      </c>
      <c r="G44" s="93">
        <f t="shared" si="19"/>
        <v>0.33301866666666663</v>
      </c>
      <c r="H44" s="93">
        <f t="shared" si="103"/>
        <v>0.162912</v>
      </c>
      <c r="I44" s="141">
        <f>1890+2443+727.8+5511.95+3821.32+104.82+319.96+1524+3081+145.33+303.98+107.96</f>
        <v>19981.12</v>
      </c>
      <c r="J44" s="116">
        <f>4740+413+1266+3806.39</f>
        <v>10225.39</v>
      </c>
      <c r="K44" s="116"/>
      <c r="L44" s="117"/>
      <c r="M44" s="96">
        <f t="shared" ref="M44:O44" si="173">Y44+AB44+AE44+AH44+AK44+AN44+AQ44+AT44+AW44+AZ44+BC44+BF44</f>
        <v>9774.7199999999993</v>
      </c>
      <c r="N44" s="96">
        <f t="shared" si="173"/>
        <v>4740</v>
      </c>
      <c r="O44" s="96">
        <f t="shared" si="173"/>
        <v>0</v>
      </c>
      <c r="P44" s="81">
        <f t="shared" ref="P44:R44" si="174">IF(BI44=0,SUM(Y44+AB44+AE44+AH44+AK44+AN44+AQ44+AT44+AW44+AZ44+BC44+BF44),BI44)</f>
        <v>9774.7199999999993</v>
      </c>
      <c r="Q44" s="81">
        <f t="shared" si="174"/>
        <v>4740</v>
      </c>
      <c r="R44" s="81">
        <f t="shared" si="174"/>
        <v>0</v>
      </c>
      <c r="S44" s="96">
        <f t="shared" si="146"/>
        <v>10206.4</v>
      </c>
      <c r="T44" s="96">
        <f t="shared" ref="T44:T66" si="175">J44-N44</f>
        <v>5485.3899999999994</v>
      </c>
      <c r="U44" s="96">
        <f t="shared" si="59"/>
        <v>0</v>
      </c>
      <c r="V44" s="97">
        <f t="shared" ref="V44:W44" si="176">M44/I44</f>
        <v>0.48919780272577312</v>
      </c>
      <c r="W44" s="97">
        <f t="shared" si="176"/>
        <v>0.46355200143955394</v>
      </c>
      <c r="X44" s="97" t="e">
        <f t="shared" si="26"/>
        <v>#DIV/0!</v>
      </c>
      <c r="Y44" s="128"/>
      <c r="Z44" s="102">
        <v>4740</v>
      </c>
      <c r="AA44" s="128"/>
      <c r="AB44" s="118"/>
      <c r="AC44" s="118"/>
      <c r="AD44" s="128"/>
      <c r="AE44" s="128"/>
      <c r="AF44" s="128"/>
      <c r="AG44" s="128"/>
      <c r="AH44" s="259">
        <f>1890+2443+104.82</f>
        <v>4437.82</v>
      </c>
      <c r="AI44" s="128"/>
      <c r="AJ44" s="128"/>
      <c r="AK44" s="259">
        <f>3081+1524</f>
        <v>4605</v>
      </c>
      <c r="AL44" s="128"/>
      <c r="AM44" s="128"/>
      <c r="AN44" s="128">
        <f>303.98+319.96+107.96</f>
        <v>731.90000000000009</v>
      </c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98"/>
      <c r="BM44" s="99"/>
      <c r="BN44" s="99"/>
      <c r="BO44" s="99"/>
      <c r="BP44" s="99"/>
    </row>
    <row r="45" spans="1:68" ht="15.75" customHeight="1">
      <c r="A45" s="363" t="s">
        <v>647</v>
      </c>
      <c r="B45" s="135"/>
      <c r="C45" s="100" t="s">
        <v>275</v>
      </c>
      <c r="D45" s="90" t="s">
        <v>276</v>
      </c>
      <c r="E45" s="115">
        <v>13000</v>
      </c>
      <c r="F45" s="91"/>
      <c r="G45" s="93">
        <f t="shared" si="19"/>
        <v>0.22306538461538464</v>
      </c>
      <c r="H45" s="93">
        <f t="shared" si="103"/>
        <v>0.22299615384615384</v>
      </c>
      <c r="I45" s="102">
        <f>1949.9+949.95</f>
        <v>2899.8500000000004</v>
      </c>
      <c r="J45" s="357">
        <v>30000</v>
      </c>
      <c r="K45" s="116"/>
      <c r="L45" s="117"/>
      <c r="M45" s="96">
        <f t="shared" ref="M45:M66" si="177">Y45+AB45+AE45+AH45+AK45+AN45+AQ45+AT45+AW45+AZ45+BC45+BF45</f>
        <v>2898.95</v>
      </c>
      <c r="N45" s="96">
        <f>AC45+AF45+AI45+AL45+AO45+AR45+AU45+AX45+BA45+BD45+BG45</f>
        <v>0</v>
      </c>
      <c r="O45" s="96">
        <f>AA45+AD45+AG45+AJ45+AM45+AP45+AS45+AV45+AY45+BB45+BE45+BH45</f>
        <v>0</v>
      </c>
      <c r="P45" s="81">
        <f t="shared" ref="P45:R45" si="178">IF(BI45=0,SUM(Y45+AB45+AE45+AH45+AK45+AN45+AQ45+AT45+AW45+AZ45+BC45+BF45),BI45)</f>
        <v>2898.95</v>
      </c>
      <c r="Q45" s="81">
        <f t="shared" si="178"/>
        <v>0</v>
      </c>
      <c r="R45" s="81">
        <f t="shared" si="178"/>
        <v>0</v>
      </c>
      <c r="S45" s="96">
        <f t="shared" si="146"/>
        <v>0.9000000000005457</v>
      </c>
      <c r="T45" s="362">
        <f t="shared" si="175"/>
        <v>30000</v>
      </c>
      <c r="U45" s="96">
        <f t="shared" si="59"/>
        <v>0</v>
      </c>
      <c r="V45" s="97">
        <f t="shared" ref="V45:W45" si="179">M45/I45</f>
        <v>0.99968963911926456</v>
      </c>
      <c r="W45" s="97">
        <f t="shared" si="179"/>
        <v>0</v>
      </c>
      <c r="X45" s="97" t="e">
        <f t="shared" si="26"/>
        <v>#DIV/0!</v>
      </c>
      <c r="Y45" s="128"/>
      <c r="Z45" s="125"/>
      <c r="AA45" s="128"/>
      <c r="AB45" s="118"/>
      <c r="AC45" s="118"/>
      <c r="AD45" s="128"/>
      <c r="AE45" s="128"/>
      <c r="AF45" s="128"/>
      <c r="AG45" s="128"/>
      <c r="AH45" s="128"/>
      <c r="AI45" s="128"/>
      <c r="AJ45" s="128"/>
      <c r="AK45" s="259">
        <v>949.95</v>
      </c>
      <c r="AL45" s="128"/>
      <c r="AM45" s="128"/>
      <c r="AN45" s="259">
        <v>1949</v>
      </c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98"/>
      <c r="BM45" s="99"/>
      <c r="BN45" s="99"/>
      <c r="BO45" s="99"/>
      <c r="BP45" s="99"/>
    </row>
    <row r="46" spans="1:68" ht="15.75" customHeight="1">
      <c r="A46" s="110"/>
      <c r="B46" s="135" t="s">
        <v>277</v>
      </c>
      <c r="C46" s="100" t="s">
        <v>278</v>
      </c>
      <c r="D46" s="121" t="s">
        <v>860</v>
      </c>
      <c r="E46" s="115"/>
      <c r="F46" s="92"/>
      <c r="G46" s="93" t="e">
        <f t="shared" si="19"/>
        <v>#DIV/0!</v>
      </c>
      <c r="H46" s="93" t="e">
        <f t="shared" si="103"/>
        <v>#DIV/0!</v>
      </c>
      <c r="I46" s="95"/>
      <c r="J46" s="116">
        <v>22098.39</v>
      </c>
      <c r="K46" s="116"/>
      <c r="L46" s="117"/>
      <c r="M46" s="96">
        <f t="shared" si="177"/>
        <v>0</v>
      </c>
      <c r="N46" s="96">
        <f t="shared" ref="N46:O46" si="180">Z46+AC46+AF46+AI46+AL46+AO46+AR46+AU46+AX46+BA46+BD46+BG46</f>
        <v>8451.33</v>
      </c>
      <c r="O46" s="96">
        <f t="shared" si="180"/>
        <v>0</v>
      </c>
      <c r="P46" s="81">
        <f t="shared" ref="P46:R46" si="181">IF(BI46=0,SUM(Y46+AB46+AE46+AH46+AK46+AN46+AQ46+AT46+AW46+AZ46+BC46+BF46),BI46)</f>
        <v>0</v>
      </c>
      <c r="Q46" s="81">
        <f t="shared" si="181"/>
        <v>8451.33</v>
      </c>
      <c r="R46" s="81">
        <f t="shared" si="181"/>
        <v>0</v>
      </c>
      <c r="S46" s="96">
        <f t="shared" si="146"/>
        <v>0</v>
      </c>
      <c r="T46" s="96">
        <f t="shared" si="175"/>
        <v>13647.06</v>
      </c>
      <c r="U46" s="96">
        <f t="shared" si="59"/>
        <v>0</v>
      </c>
      <c r="V46" s="97" t="e">
        <f t="shared" ref="V46:W46" si="182">M46/I46</f>
        <v>#DIV/0!</v>
      </c>
      <c r="W46" s="97">
        <f t="shared" si="182"/>
        <v>0.38244098325715131</v>
      </c>
      <c r="X46" s="97" t="e">
        <f t="shared" si="26"/>
        <v>#DIV/0!</v>
      </c>
      <c r="Y46" s="128"/>
      <c r="Z46" s="95"/>
      <c r="AA46" s="128"/>
      <c r="AB46" s="118"/>
      <c r="AC46" s="118"/>
      <c r="AD46" s="128"/>
      <c r="AE46" s="128"/>
      <c r="AF46" s="259">
        <v>8367.65</v>
      </c>
      <c r="AG46" s="128"/>
      <c r="AH46" s="128"/>
      <c r="AI46" s="128"/>
      <c r="AJ46" s="128"/>
      <c r="AK46" s="128"/>
      <c r="AL46" s="259">
        <v>83.68</v>
      </c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98"/>
      <c r="BM46" s="99"/>
      <c r="BN46" s="99"/>
      <c r="BO46" s="99"/>
      <c r="BP46" s="99"/>
    </row>
    <row r="47" spans="1:68" ht="15.75" customHeight="1">
      <c r="A47" s="359" t="s">
        <v>649</v>
      </c>
      <c r="B47" s="142" t="s">
        <v>685</v>
      </c>
      <c r="C47" s="100" t="s">
        <v>278</v>
      </c>
      <c r="D47" s="90" t="s">
        <v>861</v>
      </c>
      <c r="E47" s="115"/>
      <c r="F47" s="91"/>
      <c r="G47" s="93" t="e">
        <f t="shared" si="19"/>
        <v>#DIV/0!</v>
      </c>
      <c r="H47" s="93" t="e">
        <f t="shared" si="103"/>
        <v>#DIV/0!</v>
      </c>
      <c r="I47" s="102">
        <v>33207.879999999997</v>
      </c>
      <c r="J47" s="116">
        <f>50068.66+42203.34</f>
        <v>92272</v>
      </c>
      <c r="K47" s="116"/>
      <c r="L47" s="95"/>
      <c r="M47" s="96">
        <f t="shared" si="177"/>
        <v>19996.05</v>
      </c>
      <c r="N47" s="96">
        <f t="shared" ref="N47:O47" si="183">Z47+AC47+AF47+AI47+AL47+AO47+AR47+AU47+AX47+BA47+BD47+BG47</f>
        <v>92272</v>
      </c>
      <c r="O47" s="96">
        <f t="shared" si="183"/>
        <v>0</v>
      </c>
      <c r="P47" s="81">
        <f t="shared" ref="P47:R47" si="184">IF(BI47=0,SUM(Y47+AB47+AE47+AH47+AK47+AN47+AQ47+AT47+AW47+AZ47+BC47+BF47),BI47)</f>
        <v>19996.05</v>
      </c>
      <c r="Q47" s="81">
        <f t="shared" si="184"/>
        <v>92272</v>
      </c>
      <c r="R47" s="81">
        <f t="shared" si="184"/>
        <v>0</v>
      </c>
      <c r="S47" s="96">
        <f t="shared" si="146"/>
        <v>13211.829999999998</v>
      </c>
      <c r="T47" s="96">
        <f t="shared" si="175"/>
        <v>0</v>
      </c>
      <c r="U47" s="96">
        <f t="shared" si="59"/>
        <v>0</v>
      </c>
      <c r="V47" s="97">
        <f t="shared" ref="V47:W47" si="185">M47/I47</f>
        <v>0.60214774324648246</v>
      </c>
      <c r="W47" s="97">
        <f t="shared" si="185"/>
        <v>1</v>
      </c>
      <c r="X47" s="97" t="e">
        <f t="shared" si="26"/>
        <v>#DIV/0!</v>
      </c>
      <c r="Y47" s="128"/>
      <c r="Z47" s="102">
        <v>49298.9</v>
      </c>
      <c r="AA47" s="128"/>
      <c r="AB47" s="118"/>
      <c r="AC47" s="118"/>
      <c r="AD47" s="128"/>
      <c r="AE47" s="128"/>
      <c r="AF47" s="128">
        <f>24069.07-6782.31</f>
        <v>17286.759999999998</v>
      </c>
      <c r="AG47" s="128"/>
      <c r="AH47" s="128"/>
      <c r="AI47" s="128"/>
      <c r="AJ47" s="128"/>
      <c r="AK47" s="259">
        <v>19996.05</v>
      </c>
      <c r="AL47" s="259">
        <f>12474.51+13211.83</f>
        <v>25686.34</v>
      </c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98"/>
      <c r="BM47" s="99"/>
      <c r="BN47" s="99"/>
      <c r="BO47" s="99"/>
      <c r="BP47" s="99"/>
    </row>
    <row r="48" spans="1:68" ht="15.75" customHeight="1">
      <c r="A48" s="110"/>
      <c r="B48" s="135" t="s">
        <v>282</v>
      </c>
      <c r="C48" s="100" t="s">
        <v>278</v>
      </c>
      <c r="D48" s="90" t="s">
        <v>862</v>
      </c>
      <c r="E48" s="115"/>
      <c r="F48" s="91"/>
      <c r="G48" s="93" t="e">
        <f t="shared" si="19"/>
        <v>#DIV/0!</v>
      </c>
      <c r="H48" s="93" t="e">
        <f t="shared" si="103"/>
        <v>#DIV/0!</v>
      </c>
      <c r="I48" s="95"/>
      <c r="J48" s="116">
        <v>6782.31</v>
      </c>
      <c r="K48" s="116"/>
      <c r="L48" s="95"/>
      <c r="M48" s="96">
        <f t="shared" si="177"/>
        <v>0</v>
      </c>
      <c r="N48" s="96">
        <f t="shared" ref="N48:O48" si="186">Z48+AC48+AF48+AI48+AL48+AO48+AR48+AU48+AX48+BA48+BD48+BG48</f>
        <v>6782.31</v>
      </c>
      <c r="O48" s="96">
        <f t="shared" si="186"/>
        <v>0</v>
      </c>
      <c r="P48" s="81">
        <f t="shared" ref="P48:R48" si="187">IF(BI48=0,SUM(Y48+AB48+AE48+AH48+AK48+AN48+AQ48+AT48+AW48+AZ48+BC48+BF48),BI48)</f>
        <v>0</v>
      </c>
      <c r="Q48" s="81">
        <f t="shared" si="187"/>
        <v>6782.31</v>
      </c>
      <c r="R48" s="81">
        <f t="shared" si="187"/>
        <v>0</v>
      </c>
      <c r="S48" s="96">
        <f t="shared" si="146"/>
        <v>0</v>
      </c>
      <c r="T48" s="96">
        <f t="shared" si="175"/>
        <v>0</v>
      </c>
      <c r="U48" s="96">
        <f t="shared" si="59"/>
        <v>0</v>
      </c>
      <c r="V48" s="97" t="e">
        <f t="shared" ref="V48:W48" si="188">M48/I48</f>
        <v>#DIV/0!</v>
      </c>
      <c r="W48" s="97">
        <f t="shared" si="188"/>
        <v>1</v>
      </c>
      <c r="X48" s="97" t="e">
        <f t="shared" si="26"/>
        <v>#DIV/0!</v>
      </c>
      <c r="Y48" s="128"/>
      <c r="Z48" s="95"/>
      <c r="AA48" s="128"/>
      <c r="AB48" s="118"/>
      <c r="AC48" s="118"/>
      <c r="AD48" s="128"/>
      <c r="AE48" s="128"/>
      <c r="AF48" s="128">
        <f>6782.31</f>
        <v>6782.31</v>
      </c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98"/>
      <c r="BM48" s="99"/>
      <c r="BN48" s="99"/>
      <c r="BO48" s="99"/>
      <c r="BP48" s="99"/>
    </row>
    <row r="49" spans="1:68" ht="15.75" customHeight="1">
      <c r="A49" s="110"/>
      <c r="B49" s="139" t="s">
        <v>284</v>
      </c>
      <c r="C49" s="100" t="s">
        <v>242</v>
      </c>
      <c r="D49" s="90" t="s">
        <v>863</v>
      </c>
      <c r="E49" s="115"/>
      <c r="F49" s="91"/>
      <c r="G49" s="93" t="e">
        <f t="shared" si="19"/>
        <v>#DIV/0!</v>
      </c>
      <c r="H49" s="93" t="e">
        <f t="shared" si="103"/>
        <v>#DIV/0!</v>
      </c>
      <c r="I49" s="132"/>
      <c r="J49" s="116">
        <f>51880+30383</f>
        <v>82263</v>
      </c>
      <c r="K49" s="116"/>
      <c r="L49" s="95"/>
      <c r="M49" s="96">
        <f t="shared" si="177"/>
        <v>0</v>
      </c>
      <c r="N49" s="96">
        <f t="shared" ref="N49:O49" si="189">Z49+AC49+AF49+AI49+AL49+AO49+AR49+AU49+AX49+BA49+BD49+BG49</f>
        <v>82263</v>
      </c>
      <c r="O49" s="96">
        <f t="shared" si="189"/>
        <v>0</v>
      </c>
      <c r="P49" s="81">
        <f t="shared" ref="P49:R49" si="190">IF(BI49=0,SUM(Y49+AB49+AE49+AH49+AK49+AN49+AQ49+AT49+AW49+AZ49+BC49+BF49),BI49)</f>
        <v>0</v>
      </c>
      <c r="Q49" s="81">
        <f t="shared" si="190"/>
        <v>82263</v>
      </c>
      <c r="R49" s="81">
        <f t="shared" si="190"/>
        <v>0</v>
      </c>
      <c r="S49" s="96">
        <f t="shared" si="146"/>
        <v>0</v>
      </c>
      <c r="T49" s="96">
        <f t="shared" si="175"/>
        <v>0</v>
      </c>
      <c r="U49" s="96">
        <f t="shared" si="59"/>
        <v>0</v>
      </c>
      <c r="V49" s="97" t="e">
        <f t="shared" ref="V49:W49" si="191">M49/I49</f>
        <v>#DIV/0!</v>
      </c>
      <c r="W49" s="97">
        <f t="shared" si="191"/>
        <v>1</v>
      </c>
      <c r="X49" s="97" t="e">
        <f t="shared" si="26"/>
        <v>#DIV/0!</v>
      </c>
      <c r="Y49" s="128"/>
      <c r="Z49" s="95"/>
      <c r="AA49" s="128"/>
      <c r="AB49" s="118"/>
      <c r="AC49" s="118">
        <f>11880+31280</f>
        <v>43160</v>
      </c>
      <c r="AD49" s="128"/>
      <c r="AE49" s="128"/>
      <c r="AF49" s="128">
        <f>39103</f>
        <v>39103</v>
      </c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98"/>
      <c r="BM49" s="99"/>
      <c r="BN49" s="99"/>
      <c r="BO49" s="99"/>
      <c r="BP49" s="99"/>
    </row>
    <row r="50" spans="1:68" ht="15.75" customHeight="1">
      <c r="A50" s="355" t="s">
        <v>686</v>
      </c>
      <c r="B50" s="139" t="s">
        <v>286</v>
      </c>
      <c r="C50" s="100" t="s">
        <v>278</v>
      </c>
      <c r="D50" s="143" t="s">
        <v>864</v>
      </c>
      <c r="E50" s="115"/>
      <c r="F50" s="91"/>
      <c r="G50" s="93" t="e">
        <f t="shared" si="19"/>
        <v>#DIV/0!</v>
      </c>
      <c r="H50" s="93" t="e">
        <f t="shared" si="103"/>
        <v>#DIV/0!</v>
      </c>
      <c r="I50" s="360">
        <f>67481.17</f>
        <v>67481.17</v>
      </c>
      <c r="J50" s="116">
        <f>572638.78+46434.84</f>
        <v>619073.62</v>
      </c>
      <c r="K50" s="116"/>
      <c r="L50" s="117"/>
      <c r="M50" s="96">
        <f t="shared" si="177"/>
        <v>10051.59</v>
      </c>
      <c r="N50" s="96">
        <f t="shared" ref="N50:O50" si="192">Z50+AC50+AF50+AI50+AL50+AO50+AR50+AU50+AX50+BA50+BD50+BG50</f>
        <v>469528.19</v>
      </c>
      <c r="O50" s="96">
        <f t="shared" si="192"/>
        <v>0</v>
      </c>
      <c r="P50" s="81">
        <f t="shared" ref="P50:R50" si="193">IF(BI50=0,SUM(Y50+AB50+AE50+AH50+AK50+AN50+AQ50+AT50+AW50+AZ50+BC50+BF50),BI50)</f>
        <v>10051.59</v>
      </c>
      <c r="Q50" s="81">
        <f t="shared" si="193"/>
        <v>469528.19</v>
      </c>
      <c r="R50" s="81">
        <f t="shared" si="193"/>
        <v>0</v>
      </c>
      <c r="S50" s="96">
        <f t="shared" si="146"/>
        <v>57429.58</v>
      </c>
      <c r="T50" s="96">
        <f t="shared" si="175"/>
        <v>149545.43</v>
      </c>
      <c r="U50" s="96">
        <f t="shared" si="59"/>
        <v>0</v>
      </c>
      <c r="V50" s="97">
        <f t="shared" ref="V50:W50" si="194">M50/I50</f>
        <v>0.14895399709281865</v>
      </c>
      <c r="W50" s="97">
        <f t="shared" si="194"/>
        <v>0.75843675910467645</v>
      </c>
      <c r="X50" s="97" t="e">
        <f t="shared" si="26"/>
        <v>#DIV/0!</v>
      </c>
      <c r="Y50" s="128"/>
      <c r="Z50" s="95"/>
      <c r="AA50" s="128"/>
      <c r="AB50" s="118"/>
      <c r="AC50" s="118"/>
      <c r="AD50" s="128"/>
      <c r="AE50" s="128"/>
      <c r="AF50" s="128">
        <f>23186.24</f>
        <v>23186.240000000002</v>
      </c>
      <c r="AG50" s="128"/>
      <c r="AH50" s="259">
        <v>10051.59</v>
      </c>
      <c r="AI50" s="259">
        <v>18924.84</v>
      </c>
      <c r="AJ50" s="128"/>
      <c r="AK50" s="259"/>
      <c r="AL50" s="259">
        <v>239930.92</v>
      </c>
      <c r="AM50" s="128"/>
      <c r="AN50" s="128"/>
      <c r="AO50" s="259">
        <v>187486.19</v>
      </c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98"/>
      <c r="BM50" s="99"/>
      <c r="BN50" s="99"/>
      <c r="BO50" s="99"/>
      <c r="BP50" s="99"/>
    </row>
    <row r="51" spans="1:68" ht="15.75" customHeight="1">
      <c r="A51" s="110"/>
      <c r="B51" s="139" t="s">
        <v>506</v>
      </c>
      <c r="C51" s="100" t="s">
        <v>165</v>
      </c>
      <c r="D51" s="90" t="s">
        <v>289</v>
      </c>
      <c r="E51" s="115"/>
      <c r="F51" s="91"/>
      <c r="G51" s="93" t="e">
        <f t="shared" si="19"/>
        <v>#DIV/0!</v>
      </c>
      <c r="H51" s="93" t="e">
        <f t="shared" si="103"/>
        <v>#DIV/0!</v>
      </c>
      <c r="I51" s="132"/>
      <c r="J51" s="116">
        <f>5855+6447</f>
        <v>12302</v>
      </c>
      <c r="K51" s="116"/>
      <c r="L51" s="95"/>
      <c r="M51" s="96">
        <f t="shared" si="177"/>
        <v>0</v>
      </c>
      <c r="N51" s="96">
        <f t="shared" ref="N51:O51" si="195">Z51+AC51+AF51+AI51+AL51+AO51+AR51+AU51+AX51+BA51+BD51+BG51</f>
        <v>12302</v>
      </c>
      <c r="O51" s="96">
        <f t="shared" si="195"/>
        <v>0</v>
      </c>
      <c r="P51" s="81">
        <f t="shared" ref="P51:R51" si="196">IF(BI51=0,SUM(Y51+AB51+AE51+AH51+AK51+AN51+AQ51+AT51+AW51+AZ51+BC51+BF51),BI51)</f>
        <v>0</v>
      </c>
      <c r="Q51" s="81">
        <f t="shared" si="196"/>
        <v>12302</v>
      </c>
      <c r="R51" s="81">
        <f t="shared" si="196"/>
        <v>0</v>
      </c>
      <c r="S51" s="96">
        <f t="shared" si="146"/>
        <v>0</v>
      </c>
      <c r="T51" s="96">
        <f t="shared" si="175"/>
        <v>0</v>
      </c>
      <c r="U51" s="96">
        <f t="shared" si="59"/>
        <v>0</v>
      </c>
      <c r="V51" s="97" t="e">
        <f t="shared" ref="V51:W51" si="197">M51/I51</f>
        <v>#DIV/0!</v>
      </c>
      <c r="W51" s="97">
        <f t="shared" si="197"/>
        <v>1</v>
      </c>
      <c r="X51" s="97" t="e">
        <f t="shared" si="26"/>
        <v>#DIV/0!</v>
      </c>
      <c r="Y51" s="128"/>
      <c r="Z51" s="102">
        <v>5855</v>
      </c>
      <c r="AA51" s="128"/>
      <c r="AB51" s="118"/>
      <c r="AC51" s="118">
        <f>6447</f>
        <v>6447</v>
      </c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98"/>
      <c r="BM51" s="99"/>
      <c r="BN51" s="99"/>
      <c r="BO51" s="99"/>
      <c r="BP51" s="99"/>
    </row>
    <row r="52" spans="1:68" ht="15.75" customHeight="1">
      <c r="A52" s="110"/>
      <c r="B52" s="139" t="s">
        <v>507</v>
      </c>
      <c r="C52" s="100" t="s">
        <v>165</v>
      </c>
      <c r="D52" s="90" t="s">
        <v>865</v>
      </c>
      <c r="E52" s="115"/>
      <c r="F52" s="91"/>
      <c r="G52" s="93" t="e">
        <f t="shared" si="19"/>
        <v>#DIV/0!</v>
      </c>
      <c r="H52" s="93" t="e">
        <f t="shared" si="103"/>
        <v>#DIV/0!</v>
      </c>
      <c r="I52" s="132"/>
      <c r="J52" s="116">
        <f>2874.45+8500+15300+2420</f>
        <v>29094.45</v>
      </c>
      <c r="K52" s="116"/>
      <c r="L52" s="144"/>
      <c r="M52" s="96">
        <f t="shared" si="177"/>
        <v>0</v>
      </c>
      <c r="N52" s="96">
        <f t="shared" ref="N52:O52" si="198">Z52+AC52+AF52+AI52+AL52+AO52+AR52+AU52+AX52+BA52+BD52+BG52</f>
        <v>29094.45</v>
      </c>
      <c r="O52" s="96">
        <f t="shared" si="198"/>
        <v>0</v>
      </c>
      <c r="P52" s="81">
        <f t="shared" ref="P52:R52" si="199">IF(BI52=0,SUM(Y52+AB52+AE52+AH52+AK52+AN52+AQ52+AT52+AW52+AZ52+BC52+BF52),BI52)</f>
        <v>0</v>
      </c>
      <c r="Q52" s="81">
        <f t="shared" si="199"/>
        <v>29094.45</v>
      </c>
      <c r="R52" s="81">
        <f t="shared" si="199"/>
        <v>0</v>
      </c>
      <c r="S52" s="96">
        <f t="shared" si="146"/>
        <v>0</v>
      </c>
      <c r="T52" s="96">
        <f t="shared" si="175"/>
        <v>0</v>
      </c>
      <c r="U52" s="96">
        <f t="shared" si="59"/>
        <v>0</v>
      </c>
      <c r="V52" s="97" t="e">
        <f t="shared" ref="V52:W52" si="200">M52/I52</f>
        <v>#DIV/0!</v>
      </c>
      <c r="W52" s="97">
        <f t="shared" si="200"/>
        <v>1</v>
      </c>
      <c r="X52" s="97" t="e">
        <f t="shared" si="26"/>
        <v>#DIV/0!</v>
      </c>
      <c r="Y52" s="128"/>
      <c r="Z52" s="102">
        <f>2420+15300</f>
        <v>17720</v>
      </c>
      <c r="AA52" s="128"/>
      <c r="AB52" s="118"/>
      <c r="AC52" s="118">
        <f>8500</f>
        <v>8500</v>
      </c>
      <c r="AD52" s="128"/>
      <c r="AE52" s="128"/>
      <c r="AF52" s="128"/>
      <c r="AG52" s="128"/>
      <c r="AH52" s="128"/>
      <c r="AI52" s="259">
        <v>2874.45</v>
      </c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98"/>
      <c r="BM52" s="99"/>
      <c r="BN52" s="99"/>
      <c r="BO52" s="99"/>
      <c r="BP52" s="99"/>
    </row>
    <row r="53" spans="1:68" ht="15.75" customHeight="1">
      <c r="A53" s="110"/>
      <c r="B53" s="135"/>
      <c r="C53" s="100" t="s">
        <v>292</v>
      </c>
      <c r="D53" s="121" t="s">
        <v>104</v>
      </c>
      <c r="E53" s="91">
        <v>0</v>
      </c>
      <c r="F53" s="92">
        <v>10000</v>
      </c>
      <c r="G53" s="93" t="e">
        <f t="shared" si="19"/>
        <v>#DIV/0!</v>
      </c>
      <c r="H53" s="93" t="e">
        <f t="shared" si="103"/>
        <v>#DIV/0!</v>
      </c>
      <c r="I53" s="132"/>
      <c r="J53" s="116"/>
      <c r="K53" s="116"/>
      <c r="L53" s="144"/>
      <c r="M53" s="96">
        <f t="shared" si="177"/>
        <v>0</v>
      </c>
      <c r="N53" s="96">
        <f t="shared" ref="N53:O53" si="201">Z53+AC53+AF53+AI53+AL53+AO53+AR53+AU53+AX53+BA53+BD53+BG53</f>
        <v>0</v>
      </c>
      <c r="O53" s="96">
        <f t="shared" si="201"/>
        <v>0</v>
      </c>
      <c r="P53" s="81">
        <f t="shared" ref="P53:R53" si="202">IF(BI53=0,SUM(Y53+AB53+AE53+AH53+AK53+AN53+AQ53+AT53+AW53+AZ53+BC53+BF53),BI53)</f>
        <v>0</v>
      </c>
      <c r="Q53" s="81">
        <f t="shared" si="202"/>
        <v>0</v>
      </c>
      <c r="R53" s="81">
        <f t="shared" si="202"/>
        <v>0</v>
      </c>
      <c r="S53" s="96">
        <f t="shared" si="146"/>
        <v>0</v>
      </c>
      <c r="T53" s="96">
        <f t="shared" si="175"/>
        <v>0</v>
      </c>
      <c r="U53" s="96">
        <f t="shared" si="59"/>
        <v>0</v>
      </c>
      <c r="V53" s="97" t="e">
        <f t="shared" ref="V53:W53" si="203">M53/I53</f>
        <v>#DIV/0!</v>
      </c>
      <c r="W53" s="97" t="e">
        <f t="shared" si="203"/>
        <v>#DIV/0!</v>
      </c>
      <c r="X53" s="97" t="e">
        <f t="shared" si="26"/>
        <v>#DIV/0!</v>
      </c>
      <c r="Y53" s="128"/>
      <c r="Z53" s="95"/>
      <c r="AA53" s="128"/>
      <c r="AB53" s="118"/>
      <c r="AC53" s="11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98"/>
      <c r="BM53" s="99"/>
      <c r="BN53" s="99"/>
      <c r="BO53" s="99"/>
      <c r="BP53" s="99"/>
    </row>
    <row r="54" spans="1:68" ht="15.75" customHeight="1">
      <c r="A54" s="110"/>
      <c r="B54" s="135"/>
      <c r="C54" s="100" t="s">
        <v>293</v>
      </c>
      <c r="D54" s="121" t="s">
        <v>105</v>
      </c>
      <c r="E54" s="91">
        <v>0</v>
      </c>
      <c r="F54" s="92">
        <v>160000</v>
      </c>
      <c r="G54" s="93" t="e">
        <f t="shared" si="19"/>
        <v>#DIV/0!</v>
      </c>
      <c r="H54" s="93" t="e">
        <f t="shared" si="103"/>
        <v>#DIV/0!</v>
      </c>
      <c r="I54" s="132"/>
      <c r="J54" s="116"/>
      <c r="K54" s="116"/>
      <c r="L54" s="144"/>
      <c r="M54" s="96">
        <f t="shared" si="177"/>
        <v>0</v>
      </c>
      <c r="N54" s="96">
        <f t="shared" ref="N54:O54" si="204">Z54+AC54+AF54+AI54+AL54+AO54+AR54+AU54+AX54+BA54+BD54+BG54</f>
        <v>0</v>
      </c>
      <c r="O54" s="96">
        <f t="shared" si="204"/>
        <v>0</v>
      </c>
      <c r="P54" s="81">
        <f t="shared" ref="P54:R54" si="205">IF(BI54=0,SUM(Y54+AB54+AE54+AH54+AK54+AN54+AQ54+AT54+AW54+AZ54+BC54+BF54),BI54)</f>
        <v>0</v>
      </c>
      <c r="Q54" s="81">
        <f t="shared" si="205"/>
        <v>0</v>
      </c>
      <c r="R54" s="81">
        <f t="shared" si="205"/>
        <v>0</v>
      </c>
      <c r="S54" s="96">
        <f t="shared" si="146"/>
        <v>0</v>
      </c>
      <c r="T54" s="96">
        <f t="shared" si="175"/>
        <v>0</v>
      </c>
      <c r="U54" s="96">
        <f t="shared" si="59"/>
        <v>0</v>
      </c>
      <c r="V54" s="97" t="e">
        <f t="shared" ref="V54:W54" si="206">M54/I54</f>
        <v>#DIV/0!</v>
      </c>
      <c r="W54" s="97" t="e">
        <f t="shared" si="206"/>
        <v>#DIV/0!</v>
      </c>
      <c r="X54" s="97" t="e">
        <f t="shared" si="26"/>
        <v>#DIV/0!</v>
      </c>
      <c r="Y54" s="128"/>
      <c r="Z54" s="95"/>
      <c r="AA54" s="128"/>
      <c r="AB54" s="118"/>
      <c r="AC54" s="11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98"/>
      <c r="BM54" s="99"/>
      <c r="BN54" s="99"/>
      <c r="BO54" s="99"/>
      <c r="BP54" s="99"/>
    </row>
    <row r="55" spans="1:68" ht="15.75" customHeight="1">
      <c r="A55" s="88"/>
      <c r="B55" s="113"/>
      <c r="C55" s="100" t="s">
        <v>294</v>
      </c>
      <c r="D55" s="121" t="s">
        <v>106</v>
      </c>
      <c r="E55" s="115"/>
      <c r="F55" s="92">
        <v>50000</v>
      </c>
      <c r="G55" s="93" t="e">
        <f t="shared" si="19"/>
        <v>#DIV/0!</v>
      </c>
      <c r="H55" s="93">
        <f t="shared" ref="H55:H60" si="207">M55/F55</f>
        <v>0</v>
      </c>
      <c r="I55" s="95"/>
      <c r="J55" s="116"/>
      <c r="K55" s="116"/>
      <c r="L55" s="117"/>
      <c r="M55" s="96">
        <f t="shared" si="177"/>
        <v>0</v>
      </c>
      <c r="N55" s="96">
        <f t="shared" ref="N55:O55" si="208">Z55+AC55+AF55+AI55+AL55+AO55+AR55+AU55+AX55+BA55+BD55+BG55</f>
        <v>0</v>
      </c>
      <c r="O55" s="96">
        <f t="shared" si="208"/>
        <v>0</v>
      </c>
      <c r="P55" s="81">
        <f t="shared" ref="P55:R55" si="209">IF(BI55=0,SUM(Y55+AB55+AE55+AH55+AK55+AN55+AQ55+AT55+AW55+AZ55+BC55+BF55),BI55)</f>
        <v>0</v>
      </c>
      <c r="Q55" s="81">
        <f t="shared" si="209"/>
        <v>0</v>
      </c>
      <c r="R55" s="81">
        <f t="shared" si="209"/>
        <v>0</v>
      </c>
      <c r="S55" s="96">
        <f t="shared" si="146"/>
        <v>0</v>
      </c>
      <c r="T55" s="96">
        <f t="shared" si="175"/>
        <v>0</v>
      </c>
      <c r="U55" s="96">
        <f t="shared" si="59"/>
        <v>0</v>
      </c>
      <c r="V55" s="97" t="e">
        <f t="shared" ref="V55:W55" si="210">M55/I55</f>
        <v>#DIV/0!</v>
      </c>
      <c r="W55" s="97" t="e">
        <f t="shared" si="210"/>
        <v>#DIV/0!</v>
      </c>
      <c r="X55" s="97" t="e">
        <f t="shared" si="26"/>
        <v>#DIV/0!</v>
      </c>
      <c r="Y55" s="128"/>
      <c r="Z55" s="95"/>
      <c r="AA55" s="128"/>
      <c r="AB55" s="118"/>
      <c r="AC55" s="11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98"/>
      <c r="BM55" s="99"/>
      <c r="BN55" s="99"/>
      <c r="BO55" s="99"/>
      <c r="BP55" s="99"/>
    </row>
    <row r="56" spans="1:68" ht="15.75" customHeight="1">
      <c r="A56" s="88"/>
      <c r="B56" s="135" t="s">
        <v>295</v>
      </c>
      <c r="C56" s="100" t="s">
        <v>271</v>
      </c>
      <c r="D56" s="121" t="s">
        <v>107</v>
      </c>
      <c r="E56" s="115"/>
      <c r="F56" s="92">
        <v>20000</v>
      </c>
      <c r="G56" s="93" t="e">
        <f t="shared" si="19"/>
        <v>#DIV/0!</v>
      </c>
      <c r="H56" s="93">
        <f t="shared" si="207"/>
        <v>0</v>
      </c>
      <c r="I56" s="95"/>
      <c r="J56" s="116">
        <v>1817.8</v>
      </c>
      <c r="K56" s="116"/>
      <c r="L56" s="117"/>
      <c r="M56" s="96">
        <f t="shared" si="177"/>
        <v>0</v>
      </c>
      <c r="N56" s="96">
        <f t="shared" ref="N56:O56" si="211">Z56+AC56+AF56+AI56+AL56+AO56+AR56+AU56+AX56+BA56+BD56+BG56</f>
        <v>1817.8</v>
      </c>
      <c r="O56" s="96">
        <f t="shared" si="211"/>
        <v>0</v>
      </c>
      <c r="P56" s="81">
        <f t="shared" ref="P56:R56" si="212">IF(BI56=0,SUM(Y56+AB56+AE56+AH56+AK56+AN56+AQ56+AT56+AW56+AZ56+BC56+BF56),BI56)</f>
        <v>0</v>
      </c>
      <c r="Q56" s="81">
        <f t="shared" si="212"/>
        <v>1817.8</v>
      </c>
      <c r="R56" s="81">
        <f t="shared" si="212"/>
        <v>0</v>
      </c>
      <c r="S56" s="96">
        <f t="shared" si="146"/>
        <v>0</v>
      </c>
      <c r="T56" s="96">
        <f t="shared" si="175"/>
        <v>0</v>
      </c>
      <c r="U56" s="96">
        <f t="shared" si="59"/>
        <v>0</v>
      </c>
      <c r="V56" s="97" t="e">
        <f t="shared" ref="V56:W56" si="213">M56/I56</f>
        <v>#DIV/0!</v>
      </c>
      <c r="W56" s="97">
        <f t="shared" si="213"/>
        <v>1</v>
      </c>
      <c r="X56" s="97" t="e">
        <f t="shared" si="26"/>
        <v>#DIV/0!</v>
      </c>
      <c r="Y56" s="128"/>
      <c r="Z56" s="95"/>
      <c r="AA56" s="128"/>
      <c r="AB56" s="118"/>
      <c r="AC56" s="118">
        <f>1817.8</f>
        <v>1817.8</v>
      </c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98"/>
      <c r="BM56" s="99"/>
      <c r="BN56" s="99"/>
      <c r="BO56" s="99"/>
      <c r="BP56" s="99"/>
    </row>
    <row r="57" spans="1:68" ht="15.75" customHeight="1">
      <c r="A57" s="88"/>
      <c r="B57" s="113"/>
      <c r="C57" s="100" t="s">
        <v>296</v>
      </c>
      <c r="D57" s="121" t="s">
        <v>108</v>
      </c>
      <c r="E57" s="115"/>
      <c r="F57" s="92">
        <v>50000</v>
      </c>
      <c r="G57" s="93">
        <f t="shared" ref="G57:G62" si="214">I57/F57</f>
        <v>0</v>
      </c>
      <c r="H57" s="93">
        <f t="shared" si="207"/>
        <v>0</v>
      </c>
      <c r="I57" s="95"/>
      <c r="J57" s="116"/>
      <c r="K57" s="116"/>
      <c r="L57" s="117"/>
      <c r="M57" s="96">
        <f t="shared" si="177"/>
        <v>0</v>
      </c>
      <c r="N57" s="96">
        <f t="shared" ref="N57:O57" si="215">Z57+AC57+AF57+AI57+AL57+AO57+AR57+AU57+AX57+BA57+BD57+BG57</f>
        <v>0</v>
      </c>
      <c r="O57" s="96">
        <f t="shared" si="215"/>
        <v>0</v>
      </c>
      <c r="P57" s="81">
        <f t="shared" ref="P57:R57" si="216">IF(BI57=0,SUM(Y57+AB57+AE57+AH57+AK57+AN57+AQ57+AT57+AW57+AZ57+BC57+BF57),BI57)</f>
        <v>0</v>
      </c>
      <c r="Q57" s="81">
        <f t="shared" si="216"/>
        <v>0</v>
      </c>
      <c r="R57" s="81">
        <f t="shared" si="216"/>
        <v>0</v>
      </c>
      <c r="S57" s="96">
        <f t="shared" si="146"/>
        <v>0</v>
      </c>
      <c r="T57" s="96">
        <f t="shared" si="175"/>
        <v>0</v>
      </c>
      <c r="U57" s="96">
        <f t="shared" si="59"/>
        <v>0</v>
      </c>
      <c r="V57" s="97" t="e">
        <f t="shared" ref="V57:W57" si="217">M57/I57</f>
        <v>#DIV/0!</v>
      </c>
      <c r="W57" s="97" t="e">
        <f t="shared" si="217"/>
        <v>#DIV/0!</v>
      </c>
      <c r="X57" s="97" t="e">
        <f t="shared" si="26"/>
        <v>#DIV/0!</v>
      </c>
      <c r="Y57" s="128"/>
      <c r="Z57" s="95"/>
      <c r="AA57" s="128"/>
      <c r="AB57" s="118"/>
      <c r="AC57" s="11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98"/>
      <c r="BM57" s="99"/>
      <c r="BN57" s="99"/>
      <c r="BO57" s="99"/>
      <c r="BP57" s="99"/>
    </row>
    <row r="58" spans="1:68" ht="15.75" customHeight="1">
      <c r="B58" s="113"/>
      <c r="C58" s="100" t="s">
        <v>242</v>
      </c>
      <c r="D58" s="121" t="s">
        <v>109</v>
      </c>
      <c r="E58" s="115"/>
      <c r="F58" s="92">
        <v>350000</v>
      </c>
      <c r="G58" s="93">
        <f t="shared" si="214"/>
        <v>0</v>
      </c>
      <c r="H58" s="93">
        <f t="shared" si="207"/>
        <v>0</v>
      </c>
      <c r="I58" s="141"/>
      <c r="J58" s="116"/>
      <c r="K58" s="116"/>
      <c r="L58" s="117"/>
      <c r="M58" s="96">
        <f t="shared" si="177"/>
        <v>0</v>
      </c>
      <c r="N58" s="96">
        <f t="shared" ref="N58:O58" si="218">Z58+AC58+AF58+AI58+AL58+AO58+AR58+AU58+AX58+BA58+BD58+BG58</f>
        <v>0</v>
      </c>
      <c r="O58" s="96">
        <f t="shared" si="218"/>
        <v>0</v>
      </c>
      <c r="P58" s="81">
        <f t="shared" ref="P58:R58" si="219">IF(BI58=0,SUM(Y58+AB58+AE58+AH58+AK58+AN58+AQ58+AT58+AW58+AZ58+BC58+BF58),BI58)</f>
        <v>0</v>
      </c>
      <c r="Q58" s="81">
        <f t="shared" si="219"/>
        <v>0</v>
      </c>
      <c r="R58" s="81">
        <f t="shared" si="219"/>
        <v>0</v>
      </c>
      <c r="S58" s="96">
        <f t="shared" si="146"/>
        <v>0</v>
      </c>
      <c r="T58" s="96">
        <f t="shared" si="175"/>
        <v>0</v>
      </c>
      <c r="U58" s="96">
        <f t="shared" si="59"/>
        <v>0</v>
      </c>
      <c r="V58" s="97" t="e">
        <f t="shared" ref="V58:W58" si="220">M58/I58</f>
        <v>#DIV/0!</v>
      </c>
      <c r="W58" s="97" t="e">
        <f t="shared" si="220"/>
        <v>#DIV/0!</v>
      </c>
      <c r="X58" s="97" t="e">
        <f t="shared" si="26"/>
        <v>#DIV/0!</v>
      </c>
      <c r="Y58" s="95"/>
      <c r="Z58" s="95"/>
      <c r="AA58" s="95"/>
      <c r="AB58" s="118"/>
      <c r="AC58" s="118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128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8"/>
      <c r="BM58" s="99"/>
      <c r="BN58" s="99"/>
      <c r="BO58" s="99"/>
      <c r="BP58" s="99"/>
    </row>
    <row r="59" spans="1:68" ht="15.75" customHeight="1">
      <c r="A59" s="88"/>
      <c r="B59" s="113"/>
      <c r="C59" s="100" t="s">
        <v>297</v>
      </c>
      <c r="D59" s="121" t="s">
        <v>110</v>
      </c>
      <c r="E59" s="115"/>
      <c r="F59" s="92">
        <v>200000</v>
      </c>
      <c r="G59" s="93">
        <f t="shared" si="214"/>
        <v>0</v>
      </c>
      <c r="H59" s="93">
        <f t="shared" si="207"/>
        <v>0</v>
      </c>
      <c r="I59" s="95"/>
      <c r="J59" s="116"/>
      <c r="K59" s="116"/>
      <c r="L59" s="117"/>
      <c r="M59" s="96">
        <f t="shared" si="177"/>
        <v>0</v>
      </c>
      <c r="N59" s="96">
        <f t="shared" ref="N59:O59" si="221">Z59+AC59+AF59+AI59+AL59+AO59+AR59+AU59+AX59+BA59+BD59+BG59</f>
        <v>0</v>
      </c>
      <c r="O59" s="96">
        <f t="shared" si="221"/>
        <v>0</v>
      </c>
      <c r="P59" s="81">
        <f t="shared" ref="P59:R59" si="222">IF(BI59=0,SUM(Y59+AB59+AE59+AH59+AK59+AN59+AQ59+AT59+AW59+AZ59+BC59+BF59),BI59)</f>
        <v>0</v>
      </c>
      <c r="Q59" s="81">
        <f t="shared" si="222"/>
        <v>0</v>
      </c>
      <c r="R59" s="81">
        <f t="shared" si="222"/>
        <v>0</v>
      </c>
      <c r="S59" s="96">
        <f t="shared" si="146"/>
        <v>0</v>
      </c>
      <c r="T59" s="96">
        <f t="shared" si="175"/>
        <v>0</v>
      </c>
      <c r="U59" s="96">
        <f t="shared" si="59"/>
        <v>0</v>
      </c>
      <c r="V59" s="97" t="e">
        <f t="shared" ref="V59:W59" si="223">M59/I59</f>
        <v>#DIV/0!</v>
      </c>
      <c r="W59" s="97" t="e">
        <f t="shared" si="223"/>
        <v>#DIV/0!</v>
      </c>
      <c r="X59" s="97" t="e">
        <f t="shared" si="26"/>
        <v>#DIV/0!</v>
      </c>
      <c r="Y59" s="95"/>
      <c r="Z59" s="95"/>
      <c r="AA59" s="95"/>
      <c r="AB59" s="118"/>
      <c r="AC59" s="118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128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9"/>
      <c r="BO59" s="99"/>
      <c r="BP59" s="99"/>
    </row>
    <row r="60" spans="1:68" ht="15.75" customHeight="1">
      <c r="A60" s="88"/>
      <c r="B60" s="113"/>
      <c r="C60" s="100" t="s">
        <v>298</v>
      </c>
      <c r="D60" s="121" t="s">
        <v>299</v>
      </c>
      <c r="E60" s="91"/>
      <c r="F60" s="92">
        <v>200000</v>
      </c>
      <c r="G60" s="93">
        <f t="shared" si="214"/>
        <v>0</v>
      </c>
      <c r="H60" s="93">
        <f t="shared" si="207"/>
        <v>0</v>
      </c>
      <c r="I60" s="95"/>
      <c r="J60" s="145"/>
      <c r="K60" s="145"/>
      <c r="L60" s="117"/>
      <c r="M60" s="96">
        <f t="shared" si="177"/>
        <v>0</v>
      </c>
      <c r="N60" s="96">
        <f t="shared" ref="N60:O60" si="224">Z60+AC60+AF60+AI60+AL60+AO60+AR60+AU60+AX60+BA60+BD60+BG60</f>
        <v>0</v>
      </c>
      <c r="O60" s="96">
        <f t="shared" si="224"/>
        <v>0</v>
      </c>
      <c r="P60" s="81">
        <f t="shared" ref="P60:R60" si="225">IF(BI60=0,SUM(Y60+AB60+AE60+AH60+AK60+AN60+AQ60+AT60+AW60+AZ60+BC60+BF60),BI60)</f>
        <v>0</v>
      </c>
      <c r="Q60" s="81">
        <f t="shared" si="225"/>
        <v>0</v>
      </c>
      <c r="R60" s="81">
        <f t="shared" si="225"/>
        <v>0</v>
      </c>
      <c r="S60" s="96">
        <f t="shared" si="146"/>
        <v>0</v>
      </c>
      <c r="T60" s="96">
        <f t="shared" si="175"/>
        <v>0</v>
      </c>
      <c r="U60" s="96">
        <f t="shared" si="59"/>
        <v>0</v>
      </c>
      <c r="V60" s="97" t="e">
        <f t="shared" ref="V60:W60" si="226">M60/I60</f>
        <v>#DIV/0!</v>
      </c>
      <c r="W60" s="97" t="e">
        <f t="shared" si="226"/>
        <v>#DIV/0!</v>
      </c>
      <c r="X60" s="97" t="e">
        <f t="shared" si="26"/>
        <v>#DIV/0!</v>
      </c>
      <c r="Y60" s="95"/>
      <c r="Z60" s="95"/>
      <c r="AA60" s="95"/>
      <c r="AB60" s="118"/>
      <c r="AC60" s="118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128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8"/>
      <c r="BM60" s="99"/>
      <c r="BN60" s="99"/>
      <c r="BO60" s="99"/>
      <c r="BP60" s="99"/>
    </row>
    <row r="61" spans="1:68" ht="15.75" customHeight="1">
      <c r="A61" s="88"/>
      <c r="B61" s="113"/>
      <c r="C61" s="100" t="s">
        <v>229</v>
      </c>
      <c r="D61" s="121" t="s">
        <v>113</v>
      </c>
      <c r="E61" s="91"/>
      <c r="F61" s="92">
        <v>60000</v>
      </c>
      <c r="G61" s="93">
        <f t="shared" si="214"/>
        <v>0</v>
      </c>
      <c r="H61" s="93"/>
      <c r="I61" s="95"/>
      <c r="J61" s="145"/>
      <c r="K61" s="145"/>
      <c r="L61" s="117"/>
      <c r="M61" s="96">
        <f t="shared" si="177"/>
        <v>0</v>
      </c>
      <c r="N61" s="96">
        <f t="shared" ref="N61:O61" si="227">Z61+AC61+AF61+AI61+AL61+AO61+AR61+AU61+AX61+BA61+BD61+BG61</f>
        <v>0</v>
      </c>
      <c r="O61" s="96">
        <f t="shared" si="227"/>
        <v>0</v>
      </c>
      <c r="P61" s="81">
        <f t="shared" ref="P61:R61" si="228">IF(BI61=0,SUM(Y61+AB61+AE61+AH61+AK61+AN61+AQ61+AT61+AW61+AZ61+BC61+BF61),BI61)</f>
        <v>0</v>
      </c>
      <c r="Q61" s="81">
        <f t="shared" si="228"/>
        <v>0</v>
      </c>
      <c r="R61" s="81">
        <f t="shared" si="228"/>
        <v>0</v>
      </c>
      <c r="S61" s="96">
        <f t="shared" si="146"/>
        <v>0</v>
      </c>
      <c r="T61" s="96">
        <f t="shared" si="175"/>
        <v>0</v>
      </c>
      <c r="U61" s="96">
        <f t="shared" si="59"/>
        <v>0</v>
      </c>
      <c r="V61" s="97" t="e">
        <f t="shared" ref="V61:W61" si="229">M61/I61</f>
        <v>#DIV/0!</v>
      </c>
      <c r="W61" s="97" t="e">
        <f t="shared" si="229"/>
        <v>#DIV/0!</v>
      </c>
      <c r="X61" s="97" t="e">
        <f t="shared" si="26"/>
        <v>#DIV/0!</v>
      </c>
      <c r="Y61" s="95"/>
      <c r="Z61" s="95"/>
      <c r="AA61" s="95"/>
      <c r="AB61" s="118"/>
      <c r="AC61" s="118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128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8"/>
      <c r="BM61" s="99"/>
      <c r="BN61" s="99"/>
      <c r="BO61" s="99"/>
      <c r="BP61" s="99"/>
    </row>
    <row r="62" spans="1:68" ht="15.75" customHeight="1">
      <c r="A62" s="88"/>
      <c r="B62" s="113"/>
      <c r="C62" s="100" t="s">
        <v>114</v>
      </c>
      <c r="D62" s="121" t="s">
        <v>115</v>
      </c>
      <c r="E62" s="91"/>
      <c r="F62" s="92">
        <v>1200000</v>
      </c>
      <c r="G62" s="93">
        <f t="shared" si="214"/>
        <v>0</v>
      </c>
      <c r="H62" s="93"/>
      <c r="I62" s="95"/>
      <c r="J62" s="145"/>
      <c r="K62" s="145"/>
      <c r="L62" s="117"/>
      <c r="M62" s="96">
        <f t="shared" si="177"/>
        <v>0</v>
      </c>
      <c r="N62" s="96">
        <f t="shared" ref="N62:O62" si="230">Z62+AC62+AF62+AI62+AL62+AO62+AR62+AU62+AX62+BA62+BD62+BG62</f>
        <v>0</v>
      </c>
      <c r="O62" s="96">
        <f t="shared" si="230"/>
        <v>0</v>
      </c>
      <c r="P62" s="81">
        <f t="shared" ref="P62:R62" si="231">IF(BI62=0,SUM(Y62+AB62+AE62+AH62+AK62+AN62+AQ62+AT62+AW62+AZ62+BC62+BF62),BI62)</f>
        <v>0</v>
      </c>
      <c r="Q62" s="81">
        <f t="shared" si="231"/>
        <v>0</v>
      </c>
      <c r="R62" s="81">
        <f t="shared" si="231"/>
        <v>0</v>
      </c>
      <c r="S62" s="96">
        <f t="shared" si="146"/>
        <v>0</v>
      </c>
      <c r="T62" s="96">
        <f t="shared" si="175"/>
        <v>0</v>
      </c>
      <c r="U62" s="96">
        <f t="shared" si="59"/>
        <v>0</v>
      </c>
      <c r="V62" s="97" t="e">
        <f t="shared" ref="V62:W62" si="232">M62/I62</f>
        <v>#DIV/0!</v>
      </c>
      <c r="W62" s="97" t="e">
        <f t="shared" si="232"/>
        <v>#DIV/0!</v>
      </c>
      <c r="X62" s="97" t="e">
        <f t="shared" si="26"/>
        <v>#DIV/0!</v>
      </c>
      <c r="Y62" s="95"/>
      <c r="Z62" s="95"/>
      <c r="AA62" s="95"/>
      <c r="AB62" s="118"/>
      <c r="AC62" s="118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128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8"/>
      <c r="BM62" s="99"/>
      <c r="BN62" s="99"/>
      <c r="BO62" s="99"/>
      <c r="BP62" s="99"/>
    </row>
    <row r="63" spans="1:68" ht="15.75" customHeight="1">
      <c r="A63" s="88"/>
      <c r="B63" s="113"/>
      <c r="C63" s="89" t="s">
        <v>114</v>
      </c>
      <c r="D63" s="121" t="s">
        <v>300</v>
      </c>
      <c r="E63" s="146"/>
      <c r="F63" s="147">
        <v>100000</v>
      </c>
      <c r="G63" s="93" t="e">
        <f t="shared" ref="G63:G80" si="233">I63/E63</f>
        <v>#DIV/0!</v>
      </c>
      <c r="H63" s="93" t="e">
        <f t="shared" ref="H63:H80" si="234">M63/E63</f>
        <v>#DIV/0!</v>
      </c>
      <c r="I63" s="95"/>
      <c r="J63" s="145"/>
      <c r="K63" s="145"/>
      <c r="L63" s="117"/>
      <c r="M63" s="96">
        <f t="shared" si="177"/>
        <v>0</v>
      </c>
      <c r="N63" s="96">
        <f t="shared" ref="N63:O63" si="235">Z63+AC63+AF63+AI63+AL63+AO63+AR63+AU63+AX63+BA63+BD63+BG63</f>
        <v>0</v>
      </c>
      <c r="O63" s="96">
        <f t="shared" si="235"/>
        <v>0</v>
      </c>
      <c r="P63" s="81">
        <f t="shared" ref="P63:R63" si="236">IF(BI63=0,SUM(Y63+AB63+AE63+AH63+AK63+AN63+AQ63+AT63+AW63+AZ63+BC63+BF63),BI63)</f>
        <v>0</v>
      </c>
      <c r="Q63" s="81">
        <f t="shared" si="236"/>
        <v>0</v>
      </c>
      <c r="R63" s="81">
        <f t="shared" si="236"/>
        <v>0</v>
      </c>
      <c r="S63" s="96">
        <f t="shared" si="146"/>
        <v>0</v>
      </c>
      <c r="T63" s="96">
        <f t="shared" si="175"/>
        <v>0</v>
      </c>
      <c r="U63" s="96">
        <f t="shared" si="59"/>
        <v>0</v>
      </c>
      <c r="V63" s="97" t="e">
        <f t="shared" ref="V63:W63" si="237">M63/I63</f>
        <v>#DIV/0!</v>
      </c>
      <c r="W63" s="97" t="e">
        <f t="shared" si="237"/>
        <v>#DIV/0!</v>
      </c>
      <c r="X63" s="97" t="e">
        <f t="shared" si="26"/>
        <v>#DIV/0!</v>
      </c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128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8"/>
      <c r="BM63" s="99"/>
      <c r="BN63" s="99"/>
      <c r="BO63" s="99"/>
      <c r="BP63" s="99"/>
    </row>
    <row r="64" spans="1:68" ht="15.75" customHeight="1">
      <c r="A64" s="88"/>
      <c r="B64" s="113"/>
      <c r="C64" s="89" t="s">
        <v>114</v>
      </c>
      <c r="D64" s="121" t="s">
        <v>117</v>
      </c>
      <c r="E64" s="146"/>
      <c r="F64" s="147">
        <v>500000</v>
      </c>
      <c r="G64" s="93" t="e">
        <f t="shared" si="233"/>
        <v>#DIV/0!</v>
      </c>
      <c r="H64" s="93" t="e">
        <f t="shared" si="234"/>
        <v>#DIV/0!</v>
      </c>
      <c r="I64" s="95"/>
      <c r="J64" s="145"/>
      <c r="K64" s="145"/>
      <c r="L64" s="117"/>
      <c r="M64" s="96">
        <f t="shared" si="177"/>
        <v>0</v>
      </c>
      <c r="N64" s="96">
        <f t="shared" ref="N64:O64" si="238">Z64+AC64+AF64+AI64+AL64+AO64+AR64+AU64+AX64+BA64+BD64+BG64</f>
        <v>0</v>
      </c>
      <c r="O64" s="96">
        <f t="shared" si="238"/>
        <v>0</v>
      </c>
      <c r="P64" s="81">
        <f t="shared" ref="P64:R64" si="239">IF(BI64=0,SUM(Y64+AB64+AE64+AH64+AK64+AN64+AQ64+AT64+AW64+AZ64+BC64+BF64),BI64)</f>
        <v>0</v>
      </c>
      <c r="Q64" s="81">
        <f t="shared" si="239"/>
        <v>0</v>
      </c>
      <c r="R64" s="81">
        <f t="shared" si="239"/>
        <v>0</v>
      </c>
      <c r="S64" s="96">
        <f t="shared" si="146"/>
        <v>0</v>
      </c>
      <c r="T64" s="96">
        <f t="shared" si="175"/>
        <v>0</v>
      </c>
      <c r="U64" s="96">
        <f t="shared" si="59"/>
        <v>0</v>
      </c>
      <c r="V64" s="97" t="e">
        <f t="shared" ref="V64:W64" si="240">M64/I64</f>
        <v>#DIV/0!</v>
      </c>
      <c r="W64" s="97" t="e">
        <f t="shared" si="240"/>
        <v>#DIV/0!</v>
      </c>
      <c r="X64" s="97" t="e">
        <f t="shared" si="26"/>
        <v>#DIV/0!</v>
      </c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128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8"/>
      <c r="BM64" s="99"/>
      <c r="BN64" s="99"/>
      <c r="BO64" s="99"/>
      <c r="BP64" s="99"/>
    </row>
    <row r="65" spans="1:68" ht="15.75" customHeight="1">
      <c r="A65" s="88"/>
      <c r="B65" s="113"/>
      <c r="C65" s="89" t="s">
        <v>114</v>
      </c>
      <c r="D65" s="121" t="s">
        <v>118</v>
      </c>
      <c r="E65" s="146"/>
      <c r="F65" s="147">
        <v>100000</v>
      </c>
      <c r="G65" s="93" t="e">
        <f t="shared" si="233"/>
        <v>#DIV/0!</v>
      </c>
      <c r="H65" s="93" t="e">
        <f t="shared" si="234"/>
        <v>#DIV/0!</v>
      </c>
      <c r="I65" s="95"/>
      <c r="J65" s="125"/>
      <c r="K65" s="125"/>
      <c r="L65" s="117"/>
      <c r="M65" s="96">
        <f t="shared" si="177"/>
        <v>0</v>
      </c>
      <c r="N65" s="96">
        <f t="shared" ref="N65:O65" si="241">Z65+AC65+AF65+AI65+AL65+AO65+AR65+AU65+AX65+BA65+BD65+BG65</f>
        <v>0</v>
      </c>
      <c r="O65" s="96">
        <f t="shared" si="241"/>
        <v>0</v>
      </c>
      <c r="P65" s="81">
        <f t="shared" ref="P65:R65" si="242">IF(BI65=0,SUM(Y65+AB65+AE65+AH65+AK65+AN65+AQ65+AT65+AW65+AZ65+BC65+BF65),BI65)</f>
        <v>0</v>
      </c>
      <c r="Q65" s="81">
        <f t="shared" si="242"/>
        <v>0</v>
      </c>
      <c r="R65" s="81">
        <f t="shared" si="242"/>
        <v>0</v>
      </c>
      <c r="S65" s="96">
        <f t="shared" si="146"/>
        <v>0</v>
      </c>
      <c r="T65" s="96">
        <f t="shared" si="175"/>
        <v>0</v>
      </c>
      <c r="U65" s="96">
        <f t="shared" si="59"/>
        <v>0</v>
      </c>
      <c r="V65" s="97" t="e">
        <f t="shared" ref="V65:W65" si="243">M65/I65</f>
        <v>#DIV/0!</v>
      </c>
      <c r="W65" s="97" t="e">
        <f t="shared" si="243"/>
        <v>#DIV/0!</v>
      </c>
      <c r="X65" s="97" t="e">
        <f t="shared" si="26"/>
        <v>#DIV/0!</v>
      </c>
      <c r="Y65" s="102"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128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8"/>
      <c r="BM65" s="99"/>
      <c r="BN65" s="99"/>
      <c r="BO65" s="99"/>
      <c r="BP65" s="99"/>
    </row>
    <row r="66" spans="1:68" ht="15.75" customHeight="1">
      <c r="A66" s="88"/>
      <c r="B66" s="88"/>
      <c r="C66" s="89" t="s">
        <v>114</v>
      </c>
      <c r="D66" s="121" t="s">
        <v>119</v>
      </c>
      <c r="E66" s="146"/>
      <c r="F66" s="147">
        <v>150000</v>
      </c>
      <c r="G66" s="93" t="e">
        <f t="shared" si="233"/>
        <v>#DIV/0!</v>
      </c>
      <c r="H66" s="93" t="e">
        <f t="shared" si="234"/>
        <v>#DIV/0!</v>
      </c>
      <c r="I66" s="95"/>
      <c r="J66" s="145"/>
      <c r="K66" s="145"/>
      <c r="L66" s="94"/>
      <c r="M66" s="96">
        <f t="shared" si="177"/>
        <v>0</v>
      </c>
      <c r="N66" s="96">
        <f t="shared" ref="N66:O66" si="244">Z66+AC66+AF66+AI66+AL66+AO66+AR66+AU66+AX66+BA66+BD66+BG66</f>
        <v>0</v>
      </c>
      <c r="O66" s="96">
        <f t="shared" si="244"/>
        <v>0</v>
      </c>
      <c r="P66" s="81">
        <f t="shared" ref="P66:R66" si="245">IF(BI66=0,SUM(Y66+AB66+AE66+AH66+AK66+AN66+AQ66+AT66+AW66+AZ66+BC66+BF66),BI66)</f>
        <v>0</v>
      </c>
      <c r="Q66" s="81">
        <f t="shared" si="245"/>
        <v>0</v>
      </c>
      <c r="R66" s="81">
        <f t="shared" si="245"/>
        <v>0</v>
      </c>
      <c r="S66" s="96">
        <f t="shared" si="146"/>
        <v>0</v>
      </c>
      <c r="T66" s="96">
        <f t="shared" si="175"/>
        <v>0</v>
      </c>
      <c r="U66" s="96">
        <f t="shared" si="59"/>
        <v>0</v>
      </c>
      <c r="V66" s="97" t="e">
        <f t="shared" ref="V66:W66" si="246">M66/I66</f>
        <v>#DIV/0!</v>
      </c>
      <c r="W66" s="97" t="e">
        <f t="shared" si="246"/>
        <v>#DIV/0!</v>
      </c>
      <c r="X66" s="97" t="e">
        <f t="shared" si="26"/>
        <v>#DIV/0!</v>
      </c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8"/>
      <c r="BM66" s="99"/>
      <c r="BN66" s="99"/>
      <c r="BO66" s="99"/>
      <c r="BP66" s="99"/>
    </row>
    <row r="67" spans="1:68" ht="15.75" customHeight="1">
      <c r="A67" s="85"/>
      <c r="B67" s="85"/>
      <c r="C67" s="85" t="s">
        <v>301</v>
      </c>
      <c r="D67" s="85"/>
      <c r="E67" s="86">
        <f>E68+E80+E84+E89</f>
        <v>267218.16000000003</v>
      </c>
      <c r="F67" s="86">
        <f>F68+F80+F89</f>
        <v>21041.95</v>
      </c>
      <c r="G67" s="106">
        <f t="shared" si="233"/>
        <v>0.26573062998412977</v>
      </c>
      <c r="H67" s="106">
        <f t="shared" si="234"/>
        <v>5.502941865927076E-2</v>
      </c>
      <c r="I67" s="86">
        <f t="shared" ref="I67:Q67" si="247">I68+I75+I76+I77+I80+I84+I89</f>
        <v>71008.05</v>
      </c>
      <c r="J67" s="86">
        <f t="shared" si="247"/>
        <v>84340.34</v>
      </c>
      <c r="K67" s="86">
        <f t="shared" si="247"/>
        <v>0</v>
      </c>
      <c r="L67" s="86">
        <f t="shared" si="247"/>
        <v>0</v>
      </c>
      <c r="M67" s="86">
        <f t="shared" si="247"/>
        <v>14704.86</v>
      </c>
      <c r="N67" s="86">
        <f t="shared" si="247"/>
        <v>22103.02</v>
      </c>
      <c r="O67" s="86">
        <f t="shared" si="247"/>
        <v>0</v>
      </c>
      <c r="P67" s="86">
        <f t="shared" si="247"/>
        <v>15267.86</v>
      </c>
      <c r="Q67" s="86">
        <f t="shared" si="247"/>
        <v>22103.02</v>
      </c>
      <c r="R67" s="86">
        <f>IF(BK67=0,SUM(AA67+AD67+AG67+AJ67+AM67+AP67+AS67+AV67+AY67+BB67+BE67+BH67),BK67)</f>
        <v>0</v>
      </c>
      <c r="S67" s="86">
        <f>S68+S75+S76+S77+S80+S84+S89</f>
        <v>55740.19</v>
      </c>
      <c r="T67" s="86">
        <f>T68+T84</f>
        <v>62237.32</v>
      </c>
      <c r="U67" s="86">
        <f>U68+U75+U76+U77+U80+U84+U89</f>
        <v>0</v>
      </c>
      <c r="V67" s="87">
        <f t="shared" ref="V67:W67" si="248">M67/I67</f>
        <v>0.20708722461749055</v>
      </c>
      <c r="W67" s="87">
        <f t="shared" si="248"/>
        <v>0.26206937273432857</v>
      </c>
      <c r="X67" s="87" t="e">
        <f t="shared" si="26"/>
        <v>#DIV/0!</v>
      </c>
      <c r="Y67" s="86">
        <f t="shared" ref="Y67:BK67" si="249">Y68+Y75+Y76+Y77+Y80+Y84+Y89</f>
        <v>0</v>
      </c>
      <c r="Z67" s="86">
        <f t="shared" si="249"/>
        <v>4595.8899999999994</v>
      </c>
      <c r="AA67" s="86">
        <f t="shared" si="249"/>
        <v>0</v>
      </c>
      <c r="AB67" s="86">
        <f t="shared" si="249"/>
        <v>0</v>
      </c>
      <c r="AC67" s="86">
        <f t="shared" si="249"/>
        <v>7931.1</v>
      </c>
      <c r="AD67" s="86">
        <f t="shared" si="249"/>
        <v>0</v>
      </c>
      <c r="AE67" s="86">
        <f t="shared" si="249"/>
        <v>0</v>
      </c>
      <c r="AF67" s="86">
        <f t="shared" si="249"/>
        <v>5181.2700000000004</v>
      </c>
      <c r="AG67" s="86">
        <f t="shared" si="249"/>
        <v>0</v>
      </c>
      <c r="AH67" s="86">
        <f t="shared" si="249"/>
        <v>0</v>
      </c>
      <c r="AI67" s="86">
        <f t="shared" si="249"/>
        <v>3205.84</v>
      </c>
      <c r="AJ67" s="86">
        <f t="shared" si="249"/>
        <v>0</v>
      </c>
      <c r="AK67" s="86">
        <f t="shared" si="249"/>
        <v>3228</v>
      </c>
      <c r="AL67" s="86">
        <f t="shared" si="249"/>
        <v>855.3</v>
      </c>
      <c r="AM67" s="86">
        <f t="shared" si="249"/>
        <v>0</v>
      </c>
      <c r="AN67" s="86">
        <f t="shared" si="249"/>
        <v>12039.86</v>
      </c>
      <c r="AO67" s="86">
        <f t="shared" si="249"/>
        <v>333.62</v>
      </c>
      <c r="AP67" s="86">
        <f t="shared" si="249"/>
        <v>0</v>
      </c>
      <c r="AQ67" s="86">
        <f t="shared" si="249"/>
        <v>0</v>
      </c>
      <c r="AR67" s="86">
        <f t="shared" si="249"/>
        <v>0</v>
      </c>
      <c r="AS67" s="86">
        <f t="shared" si="249"/>
        <v>0</v>
      </c>
      <c r="AT67" s="86">
        <f t="shared" si="249"/>
        <v>0</v>
      </c>
      <c r="AU67" s="86">
        <f t="shared" si="249"/>
        <v>0</v>
      </c>
      <c r="AV67" s="86">
        <f t="shared" si="249"/>
        <v>0</v>
      </c>
      <c r="AW67" s="86">
        <f t="shared" si="249"/>
        <v>0</v>
      </c>
      <c r="AX67" s="86">
        <f t="shared" si="249"/>
        <v>0</v>
      </c>
      <c r="AY67" s="86">
        <f t="shared" si="249"/>
        <v>0</v>
      </c>
      <c r="AZ67" s="86">
        <f t="shared" si="249"/>
        <v>0</v>
      </c>
      <c r="BA67" s="86">
        <f t="shared" si="249"/>
        <v>0</v>
      </c>
      <c r="BB67" s="86">
        <f t="shared" si="249"/>
        <v>0</v>
      </c>
      <c r="BC67" s="86">
        <f t="shared" si="249"/>
        <v>0</v>
      </c>
      <c r="BD67" s="86">
        <f t="shared" si="249"/>
        <v>0</v>
      </c>
      <c r="BE67" s="86">
        <f t="shared" si="249"/>
        <v>0</v>
      </c>
      <c r="BF67" s="86">
        <f t="shared" si="249"/>
        <v>0</v>
      </c>
      <c r="BG67" s="86">
        <f t="shared" si="249"/>
        <v>0</v>
      </c>
      <c r="BH67" s="86">
        <f t="shared" si="249"/>
        <v>0</v>
      </c>
      <c r="BI67" s="86">
        <f t="shared" si="249"/>
        <v>0</v>
      </c>
      <c r="BJ67" s="86">
        <f t="shared" si="249"/>
        <v>0</v>
      </c>
      <c r="BK67" s="86">
        <f t="shared" si="249"/>
        <v>0</v>
      </c>
      <c r="BL67" s="148"/>
      <c r="BM67" s="149"/>
      <c r="BN67" s="149"/>
      <c r="BO67" s="149"/>
      <c r="BP67" s="149"/>
    </row>
    <row r="68" spans="1:68" ht="15.75" customHeight="1">
      <c r="A68" s="150"/>
      <c r="B68" s="150"/>
      <c r="C68" s="151"/>
      <c r="D68" s="152" t="s">
        <v>302</v>
      </c>
      <c r="E68" s="153">
        <f>SUM(E69:E77)</f>
        <v>151589.62000000002</v>
      </c>
      <c r="F68" s="153">
        <f>SUM(F70:F77)</f>
        <v>0</v>
      </c>
      <c r="G68" s="154">
        <f t="shared" si="233"/>
        <v>0.42473257733609987</v>
      </c>
      <c r="H68" s="154">
        <f t="shared" si="234"/>
        <v>8.2148500669109129E-2</v>
      </c>
      <c r="I68" s="153">
        <f>SUM(I69:I74)</f>
        <v>64385.05</v>
      </c>
      <c r="J68" s="153">
        <f t="shared" ref="J68:K68" si="250">SUM(J70:J74)</f>
        <v>10402.67</v>
      </c>
      <c r="K68" s="153">
        <f t="shared" si="250"/>
        <v>0</v>
      </c>
      <c r="L68" s="153">
        <f>SUM(L70:L71)</f>
        <v>0</v>
      </c>
      <c r="M68" s="153">
        <f>SUM(M69:M74)</f>
        <v>12452.86</v>
      </c>
      <c r="N68" s="153">
        <f>SUM(N70:N74)</f>
        <v>6169.62</v>
      </c>
      <c r="O68" s="153">
        <f>SUM(O69:O74)</f>
        <v>0</v>
      </c>
      <c r="P68" s="80">
        <f t="shared" ref="P68:R68" si="251">IF(BI68=0,SUM(Y68+AB68+AE68+AH68+AK68+AN68+AQ68+AT68+AW68+AZ68+BC68+BF68),BI68)</f>
        <v>12452.86</v>
      </c>
      <c r="Q68" s="80">
        <f t="shared" si="251"/>
        <v>6169.62</v>
      </c>
      <c r="R68" s="80">
        <f t="shared" si="251"/>
        <v>0</v>
      </c>
      <c r="S68" s="153">
        <f t="shared" ref="S68:T68" si="252">SUM(S69:S74)</f>
        <v>51932.19</v>
      </c>
      <c r="T68" s="153">
        <f t="shared" si="252"/>
        <v>4233.05</v>
      </c>
      <c r="U68" s="153">
        <f>SUM(U70:U74)</f>
        <v>0</v>
      </c>
      <c r="V68" s="155">
        <f t="shared" ref="V68:W68" si="253">M68/I68</f>
        <v>0.19341229058609102</v>
      </c>
      <c r="W68" s="155">
        <f t="shared" si="253"/>
        <v>0.59308043031260238</v>
      </c>
      <c r="X68" s="155" t="e">
        <f t="shared" si="26"/>
        <v>#DIV/0!</v>
      </c>
      <c r="Y68" s="153">
        <f>SUM(Y70:Y71)</f>
        <v>0</v>
      </c>
      <c r="Z68" s="153">
        <f>SUM(Z70:Z74)</f>
        <v>324.49</v>
      </c>
      <c r="AA68" s="153">
        <f t="shared" ref="AA68:AB68" si="254">SUM(AA70:AA71)</f>
        <v>0</v>
      </c>
      <c r="AB68" s="153">
        <f t="shared" si="254"/>
        <v>0</v>
      </c>
      <c r="AC68" s="153">
        <f>SUM(AC70:AC74)</f>
        <v>1301.0999999999999</v>
      </c>
      <c r="AD68" s="153">
        <f>SUM(AD70:AD71)</f>
        <v>0</v>
      </c>
      <c r="AE68" s="153">
        <f t="shared" ref="AE68:AF68" si="255">SUM(AE70:AE74)</f>
        <v>0</v>
      </c>
      <c r="AF68" s="153">
        <f t="shared" si="255"/>
        <v>2089.27</v>
      </c>
      <c r="AG68" s="153">
        <f>SUM(AG70:AG71)</f>
        <v>0</v>
      </c>
      <c r="AH68" s="153">
        <f t="shared" ref="AH68:AI68" si="256">SUM(AH70:AH74)</f>
        <v>0</v>
      </c>
      <c r="AI68" s="153">
        <f t="shared" si="256"/>
        <v>1265.8399999999999</v>
      </c>
      <c r="AJ68" s="153">
        <f>SUM(AJ70:AJ71)</f>
        <v>0</v>
      </c>
      <c r="AK68" s="153">
        <f t="shared" ref="AK68:AL68" si="257">SUM(AK70:AK74)</f>
        <v>3228</v>
      </c>
      <c r="AL68" s="153">
        <f t="shared" si="257"/>
        <v>855.3</v>
      </c>
      <c r="AM68" s="153">
        <f>SUM(AM70:AM71)</f>
        <v>0</v>
      </c>
      <c r="AN68" s="153">
        <f t="shared" ref="AN68:AO68" si="258">SUM(AN70:AN74)</f>
        <v>9224.86</v>
      </c>
      <c r="AO68" s="153">
        <f t="shared" si="258"/>
        <v>333.62</v>
      </c>
      <c r="AP68" s="153">
        <f>SUM(AP70:AP71)</f>
        <v>0</v>
      </c>
      <c r="AQ68" s="153">
        <f>SUM(AQ70:AQ74)</f>
        <v>0</v>
      </c>
      <c r="AR68" s="153">
        <f t="shared" ref="AR68:AS68" si="259">SUM(AR70:AR71)</f>
        <v>0</v>
      </c>
      <c r="AS68" s="153">
        <f t="shared" si="259"/>
        <v>0</v>
      </c>
      <c r="AT68" s="153">
        <f>SUM(AT70:AT74)</f>
        <v>0</v>
      </c>
      <c r="AU68" s="153">
        <f>SUM(AU70:AU76)</f>
        <v>0</v>
      </c>
      <c r="AV68" s="153">
        <f>SUM(AV70:AV71)</f>
        <v>0</v>
      </c>
      <c r="AW68" s="153">
        <f t="shared" ref="AW68:AX68" si="260">SUM(AW70:AW74)</f>
        <v>0</v>
      </c>
      <c r="AX68" s="153">
        <f t="shared" si="260"/>
        <v>0</v>
      </c>
      <c r="AY68" s="153">
        <f t="shared" ref="AY68:AZ68" si="261">SUM(AY70:AY71)</f>
        <v>0</v>
      </c>
      <c r="AZ68" s="153">
        <f t="shared" si="261"/>
        <v>0</v>
      </c>
      <c r="BA68" s="153">
        <f>SUM(BA70:BA76)</f>
        <v>0</v>
      </c>
      <c r="BB68" s="153">
        <f t="shared" ref="BB68:BH68" si="262">SUM(BB70:BB71)</f>
        <v>0</v>
      </c>
      <c r="BC68" s="153">
        <f t="shared" si="262"/>
        <v>0</v>
      </c>
      <c r="BD68" s="153">
        <f t="shared" si="262"/>
        <v>0</v>
      </c>
      <c r="BE68" s="153">
        <f t="shared" si="262"/>
        <v>0</v>
      </c>
      <c r="BF68" s="153">
        <f t="shared" si="262"/>
        <v>0</v>
      </c>
      <c r="BG68" s="153">
        <f t="shared" si="262"/>
        <v>0</v>
      </c>
      <c r="BH68" s="153">
        <f t="shared" si="262"/>
        <v>0</v>
      </c>
      <c r="BI68" s="153">
        <f t="shared" ref="BI68:BK68" si="263">SUM(BI69:BI74)</f>
        <v>0</v>
      </c>
      <c r="BJ68" s="153">
        <f t="shared" si="263"/>
        <v>0</v>
      </c>
      <c r="BK68" s="153">
        <f t="shared" si="263"/>
        <v>0</v>
      </c>
      <c r="BL68" s="156"/>
      <c r="BM68" s="157"/>
      <c r="BN68" s="157"/>
      <c r="BO68" s="157"/>
      <c r="BP68" s="157"/>
    </row>
    <row r="69" spans="1:68" ht="15.75" customHeight="1">
      <c r="A69" s="88" t="s">
        <v>509</v>
      </c>
      <c r="B69" s="158"/>
      <c r="C69" s="159" t="s">
        <v>200</v>
      </c>
      <c r="D69" s="160" t="s">
        <v>201</v>
      </c>
      <c r="E69" s="161">
        <v>1500</v>
      </c>
      <c r="F69" s="141"/>
      <c r="G69" s="93">
        <f t="shared" si="233"/>
        <v>1</v>
      </c>
      <c r="H69" s="93">
        <f t="shared" si="234"/>
        <v>0</v>
      </c>
      <c r="I69" s="141">
        <v>1500</v>
      </c>
      <c r="J69" s="116"/>
      <c r="K69" s="116"/>
      <c r="L69" s="117"/>
      <c r="M69" s="96">
        <f t="shared" ref="M69:O69" si="264">Y69+AB69+AE69+AH69+AK69+AN69+AQ69+AT69+AW69+AZ69+BC69+BF69</f>
        <v>0</v>
      </c>
      <c r="N69" s="96">
        <f t="shared" si="264"/>
        <v>0</v>
      </c>
      <c r="O69" s="96">
        <f t="shared" si="264"/>
        <v>0</v>
      </c>
      <c r="P69" s="81">
        <f t="shared" ref="P69:R69" si="265">IF(BI69=0,SUM(Y69+AB69+AE69+AH69+AK69+AN69+AQ69+AT69+AW69+AZ69+BC69+BF69),BI69)</f>
        <v>0</v>
      </c>
      <c r="Q69" s="81">
        <f t="shared" si="265"/>
        <v>0</v>
      </c>
      <c r="R69" s="81">
        <f t="shared" si="265"/>
        <v>0</v>
      </c>
      <c r="S69" s="96">
        <f t="shared" ref="S69:T69" si="266">I69-M69</f>
        <v>1500</v>
      </c>
      <c r="T69" s="96">
        <f t="shared" si="266"/>
        <v>0</v>
      </c>
      <c r="U69" s="96">
        <f t="shared" ref="U69:U76" si="267">L69-O69</f>
        <v>0</v>
      </c>
      <c r="V69" s="97">
        <f t="shared" ref="V69:W69" si="268">M69/I69</f>
        <v>0</v>
      </c>
      <c r="W69" s="97" t="e">
        <f t="shared" si="268"/>
        <v>#DIV/0!</v>
      </c>
      <c r="X69" s="97" t="e">
        <f t="shared" si="26"/>
        <v>#DIV/0!</v>
      </c>
      <c r="Y69" s="95"/>
      <c r="Z69" s="95"/>
      <c r="AA69" s="95"/>
      <c r="AB69" s="95"/>
      <c r="AC69" s="118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82"/>
      <c r="AW69" s="95"/>
      <c r="AX69" s="82"/>
      <c r="AY69" s="82"/>
      <c r="AZ69" s="95"/>
      <c r="BA69" s="82"/>
      <c r="BB69" s="82"/>
      <c r="BC69" s="95"/>
      <c r="BD69" s="95"/>
      <c r="BE69" s="82"/>
      <c r="BF69" s="95"/>
      <c r="BG69" s="82"/>
      <c r="BH69" s="82"/>
      <c r="BI69" s="95"/>
      <c r="BJ69" s="82"/>
      <c r="BK69" s="82"/>
      <c r="BL69" s="98"/>
      <c r="BM69" s="163"/>
      <c r="BN69" s="163"/>
      <c r="BO69" s="163"/>
      <c r="BP69" s="163"/>
    </row>
    <row r="70" spans="1:68" ht="15.75" customHeight="1">
      <c r="A70" s="368" t="s">
        <v>687</v>
      </c>
      <c r="B70" s="158" t="s">
        <v>303</v>
      </c>
      <c r="C70" s="159" t="s">
        <v>304</v>
      </c>
      <c r="D70" s="160" t="s">
        <v>866</v>
      </c>
      <c r="E70" s="161">
        <v>10000</v>
      </c>
      <c r="F70" s="141"/>
      <c r="G70" s="93">
        <f t="shared" si="233"/>
        <v>0.29244000000000003</v>
      </c>
      <c r="H70" s="93">
        <f t="shared" si="234"/>
        <v>0</v>
      </c>
      <c r="I70" s="366">
        <v>2924.4</v>
      </c>
      <c r="J70" s="116">
        <v>5435.51</v>
      </c>
      <c r="K70" s="116"/>
      <c r="L70" s="117"/>
      <c r="M70" s="96">
        <f t="shared" ref="M70:O70" si="269">Y70+AB70+AE70+AH70+AK70+AN70+AQ70+AT70+AW70+AZ70+BC70+BF70</f>
        <v>0</v>
      </c>
      <c r="N70" s="96">
        <f t="shared" si="269"/>
        <v>1848.13</v>
      </c>
      <c r="O70" s="96">
        <f t="shared" si="269"/>
        <v>0</v>
      </c>
      <c r="P70" s="81">
        <f t="shared" ref="P70:R70" si="270">IF(BI70=0,SUM(Y70+AB70+AE70+AH70+AK70+AN70+AQ70+AT70+AW70+AZ70+BC70+BF70),BI70)</f>
        <v>0</v>
      </c>
      <c r="Q70" s="81">
        <f t="shared" si="270"/>
        <v>1848.13</v>
      </c>
      <c r="R70" s="81">
        <f t="shared" si="270"/>
        <v>0</v>
      </c>
      <c r="S70" s="96">
        <f t="shared" ref="S70:T70" si="271">I70-M70</f>
        <v>2924.4</v>
      </c>
      <c r="T70" s="96">
        <f t="shared" si="271"/>
        <v>3587.38</v>
      </c>
      <c r="U70" s="96">
        <f t="shared" si="267"/>
        <v>0</v>
      </c>
      <c r="V70" s="97">
        <f t="shared" ref="V70:W70" si="272">M70/I70</f>
        <v>0</v>
      </c>
      <c r="W70" s="97">
        <f t="shared" si="272"/>
        <v>0.34001041300632323</v>
      </c>
      <c r="X70" s="97" t="e">
        <f t="shared" si="26"/>
        <v>#DIV/0!</v>
      </c>
      <c r="Y70" s="95"/>
      <c r="Z70" s="102">
        <v>324.49</v>
      </c>
      <c r="AA70" s="95"/>
      <c r="AB70" s="95"/>
      <c r="AC70" s="130">
        <v>0</v>
      </c>
      <c r="AD70" s="95"/>
      <c r="AE70" s="95"/>
      <c r="AF70" s="102">
        <v>358.36</v>
      </c>
      <c r="AG70" s="95"/>
      <c r="AH70" s="95"/>
      <c r="AI70" s="102">
        <f>362.01+425.9</f>
        <v>787.91</v>
      </c>
      <c r="AJ70" s="95"/>
      <c r="AK70" s="95"/>
      <c r="AL70" s="102">
        <v>377.37</v>
      </c>
      <c r="AM70" s="95"/>
      <c r="AN70" s="102">
        <v>0</v>
      </c>
      <c r="AO70" s="95"/>
      <c r="AP70" s="95"/>
      <c r="AQ70" s="102">
        <v>0</v>
      </c>
      <c r="AR70" s="102">
        <v>0</v>
      </c>
      <c r="AS70" s="95"/>
      <c r="AT70" s="102">
        <v>0</v>
      </c>
      <c r="AU70" s="102">
        <v>0</v>
      </c>
      <c r="AV70" s="82"/>
      <c r="AW70" s="102">
        <v>0</v>
      </c>
      <c r="AX70" s="82"/>
      <c r="AY70" s="82"/>
      <c r="AZ70" s="95"/>
      <c r="BA70" s="82"/>
      <c r="BB70" s="82"/>
      <c r="BC70" s="95"/>
      <c r="BD70" s="95"/>
      <c r="BE70" s="82"/>
      <c r="BF70" s="95"/>
      <c r="BG70" s="82"/>
      <c r="BH70" s="82"/>
      <c r="BI70" s="95"/>
      <c r="BJ70" s="82"/>
      <c r="BK70" s="82"/>
      <c r="BL70" s="98"/>
      <c r="BM70" s="163"/>
      <c r="BN70" s="163"/>
      <c r="BO70" s="163"/>
      <c r="BP70" s="163"/>
    </row>
    <row r="71" spans="1:68" ht="15.75" customHeight="1">
      <c r="A71" s="353" t="s">
        <v>607</v>
      </c>
      <c r="B71" s="135"/>
      <c r="C71" s="100" t="s">
        <v>306</v>
      </c>
      <c r="D71" s="235" t="s">
        <v>867</v>
      </c>
      <c r="E71" s="91">
        <v>30000</v>
      </c>
      <c r="F71" s="165"/>
      <c r="G71" s="93">
        <f t="shared" si="233"/>
        <v>0.90180000000000005</v>
      </c>
      <c r="H71" s="93">
        <f t="shared" si="234"/>
        <v>0.16700000000000001</v>
      </c>
      <c r="I71" s="102">
        <f>3006+24048</f>
        <v>27054</v>
      </c>
      <c r="J71" s="116"/>
      <c r="K71" s="116"/>
      <c r="L71" s="117"/>
      <c r="M71" s="96">
        <f t="shared" ref="M71:O71" si="273">Y71+AB71+AE71+AH71+AK71+AN71+AQ71+AT71+AW71+AZ71+BC71+BF71</f>
        <v>5010</v>
      </c>
      <c r="N71" s="96">
        <f t="shared" si="273"/>
        <v>0</v>
      </c>
      <c r="O71" s="96">
        <f t="shared" si="273"/>
        <v>0</v>
      </c>
      <c r="P71" s="81">
        <f t="shared" ref="P71:R71" si="274">IF(BI71=0,SUM(Y71+AB71+AE71+AH71+AK71+AN71+AQ71+AT71+AW71+AZ71+BC71+BF71),BI71)</f>
        <v>5010</v>
      </c>
      <c r="Q71" s="81">
        <f t="shared" si="274"/>
        <v>0</v>
      </c>
      <c r="R71" s="81">
        <f t="shared" si="274"/>
        <v>0</v>
      </c>
      <c r="S71" s="96">
        <f t="shared" ref="S71:T71" si="275">I71-M71</f>
        <v>22044</v>
      </c>
      <c r="T71" s="96">
        <f t="shared" si="275"/>
        <v>0</v>
      </c>
      <c r="U71" s="96">
        <f t="shared" si="267"/>
        <v>0</v>
      </c>
      <c r="V71" s="97">
        <f t="shared" ref="V71:W71" si="276">M71/I71</f>
        <v>0.18518518518518517</v>
      </c>
      <c r="W71" s="97" t="e">
        <f t="shared" si="276"/>
        <v>#DIV/0!</v>
      </c>
      <c r="X71" s="97" t="e">
        <f t="shared" si="26"/>
        <v>#DIV/0!</v>
      </c>
      <c r="Y71" s="95"/>
      <c r="Z71" s="102">
        <v>0</v>
      </c>
      <c r="AA71" s="95"/>
      <c r="AB71" s="95"/>
      <c r="AC71" s="130">
        <v>0</v>
      </c>
      <c r="AD71" s="95"/>
      <c r="AE71" s="102">
        <v>0</v>
      </c>
      <c r="AF71" s="95"/>
      <c r="AG71" s="95"/>
      <c r="AH71" s="102">
        <v>0</v>
      </c>
      <c r="AI71" s="95"/>
      <c r="AJ71" s="95"/>
      <c r="AK71" s="102">
        <v>2004</v>
      </c>
      <c r="AL71" s="102"/>
      <c r="AM71" s="95"/>
      <c r="AN71" s="102">
        <v>3006</v>
      </c>
      <c r="AO71" s="95"/>
      <c r="AP71" s="95"/>
      <c r="AQ71" s="102">
        <v>0</v>
      </c>
      <c r="AR71" s="95"/>
      <c r="AS71" s="95"/>
      <c r="AT71" s="102">
        <v>0</v>
      </c>
      <c r="AU71" s="95"/>
      <c r="AV71" s="82"/>
      <c r="AW71" s="102">
        <v>0</v>
      </c>
      <c r="AX71" s="82"/>
      <c r="AY71" s="82"/>
      <c r="AZ71" s="102">
        <v>0</v>
      </c>
      <c r="BA71" s="82"/>
      <c r="BB71" s="82"/>
      <c r="BC71" s="95"/>
      <c r="BD71" s="82"/>
      <c r="BE71" s="82"/>
      <c r="BF71" s="82"/>
      <c r="BG71" s="82"/>
      <c r="BH71" s="82"/>
      <c r="BI71" s="82"/>
      <c r="BJ71" s="82"/>
      <c r="BK71" s="82"/>
      <c r="BL71" s="98"/>
      <c r="BM71" s="163"/>
      <c r="BN71" s="163"/>
      <c r="BO71" s="163"/>
      <c r="BP71" s="163"/>
    </row>
    <row r="72" spans="1:68" ht="15.75" customHeight="1">
      <c r="A72" s="353" t="s">
        <v>688</v>
      </c>
      <c r="B72" s="135" t="s">
        <v>308</v>
      </c>
      <c r="C72" s="100" t="s">
        <v>240</v>
      </c>
      <c r="D72" s="90" t="s">
        <v>123</v>
      </c>
      <c r="E72" s="91">
        <v>5200</v>
      </c>
      <c r="F72" s="165"/>
      <c r="G72" s="93">
        <f t="shared" si="233"/>
        <v>0.73527692307692305</v>
      </c>
      <c r="H72" s="93">
        <f t="shared" si="234"/>
        <v>2.7751923076923077E-2</v>
      </c>
      <c r="I72" s="95">
        <f>3823.44</f>
        <v>3823.44</v>
      </c>
      <c r="J72" s="116">
        <v>2723.27</v>
      </c>
      <c r="K72" s="116"/>
      <c r="L72" s="117"/>
      <c r="M72" s="96">
        <f t="shared" ref="M72:O72" si="277">Y72+AB72+AE72+AH72+AK72+AN72+AQ72+AT72+AW72+AZ72+BC72+BF72</f>
        <v>144.31</v>
      </c>
      <c r="N72" s="96">
        <f t="shared" si="277"/>
        <v>2723.27</v>
      </c>
      <c r="O72" s="96">
        <f t="shared" si="277"/>
        <v>0</v>
      </c>
      <c r="P72" s="81">
        <f t="shared" ref="P72:P87" si="278">IF(BI72=0,SUM(Y72+AB72+AE72+AH72+AK72+AN72+AQ72+AT72+AW72+AZ72+BC72+BF72),BI72)</f>
        <v>144.31</v>
      </c>
      <c r="Q72" s="81">
        <f>IF(BJ72=0,SUM(Z72+AC72+AF72+AI72+AL72+AO72+AR72+AT72+AX72+BA72+BD72+BG72),BJ72)</f>
        <v>2723.27</v>
      </c>
      <c r="R72" s="81">
        <f>IF(BK72=0,SUM(AA72+AD72+AG72+AJ72+AM72+AP72+AS72+AV72+AY72+BB72+BE72+BH72),BK72)</f>
        <v>0</v>
      </c>
      <c r="S72" s="96">
        <f t="shared" ref="S72:T72" si="279">I72-M72</f>
        <v>3679.13</v>
      </c>
      <c r="T72" s="96">
        <f t="shared" si="279"/>
        <v>0</v>
      </c>
      <c r="U72" s="96">
        <f t="shared" si="267"/>
        <v>0</v>
      </c>
      <c r="V72" s="97">
        <f t="shared" ref="V72:W72" si="280">M72/I72</f>
        <v>3.7743498001799429E-2</v>
      </c>
      <c r="W72" s="97">
        <f t="shared" si="280"/>
        <v>1</v>
      </c>
      <c r="X72" s="97" t="e">
        <f t="shared" si="26"/>
        <v>#DIV/0!</v>
      </c>
      <c r="Y72" s="95"/>
      <c r="Z72" s="102">
        <v>0</v>
      </c>
      <c r="AA72" s="95"/>
      <c r="AB72" s="95"/>
      <c r="AC72" s="130">
        <f>477.93+477.93</f>
        <v>955.86</v>
      </c>
      <c r="AD72" s="95"/>
      <c r="AE72" s="102">
        <v>0</v>
      </c>
      <c r="AF72" s="102">
        <v>477.93</v>
      </c>
      <c r="AG72" s="95"/>
      <c r="AH72" s="102"/>
      <c r="AI72" s="102">
        <v>477.93</v>
      </c>
      <c r="AJ72" s="95"/>
      <c r="AK72" s="102">
        <v>0</v>
      </c>
      <c r="AL72" s="102">
        <v>477.93</v>
      </c>
      <c r="AM72" s="102"/>
      <c r="AN72" s="102">
        <v>144.31</v>
      </c>
      <c r="AO72" s="102">
        <v>333.62</v>
      </c>
      <c r="AP72" s="95"/>
      <c r="AQ72" s="102">
        <v>0</v>
      </c>
      <c r="AR72" s="95"/>
      <c r="AS72" s="95"/>
      <c r="AT72" s="102">
        <v>0</v>
      </c>
      <c r="AU72" s="21"/>
      <c r="AV72" s="82"/>
      <c r="AW72" s="102">
        <v>0</v>
      </c>
      <c r="AX72" s="82"/>
      <c r="AY72" s="82"/>
      <c r="AZ72" s="82"/>
      <c r="BA72" s="82"/>
      <c r="BB72" s="82"/>
      <c r="BC72" s="95"/>
      <c r="BD72" s="82"/>
      <c r="BE72" s="82"/>
      <c r="BF72" s="82"/>
      <c r="BG72" s="82"/>
      <c r="BH72" s="82"/>
      <c r="BI72" s="82"/>
      <c r="BJ72" s="82"/>
      <c r="BK72" s="82"/>
      <c r="BL72" s="98"/>
      <c r="BM72" s="163"/>
      <c r="BN72" s="163"/>
      <c r="BO72" s="163"/>
      <c r="BP72" s="163"/>
    </row>
    <row r="73" spans="1:68" ht="15.75" customHeight="1">
      <c r="A73" s="88"/>
      <c r="B73" s="135"/>
      <c r="C73" s="100" t="s">
        <v>310</v>
      </c>
      <c r="D73" s="90" t="s">
        <v>124</v>
      </c>
      <c r="E73" s="91">
        <v>5000</v>
      </c>
      <c r="F73" s="165"/>
      <c r="G73" s="93">
        <f t="shared" si="233"/>
        <v>0</v>
      </c>
      <c r="H73" s="93">
        <f t="shared" si="234"/>
        <v>0</v>
      </c>
      <c r="I73" s="95"/>
      <c r="J73" s="116"/>
      <c r="K73" s="116"/>
      <c r="L73" s="117"/>
      <c r="M73" s="96">
        <f t="shared" ref="M73:O73" si="281">Y73+AB73+AE73+AH73+AK73+AN73+AQ73+AT73+AW73+AZ73+BC73+BF73</f>
        <v>0</v>
      </c>
      <c r="N73" s="96">
        <f t="shared" si="281"/>
        <v>0</v>
      </c>
      <c r="O73" s="96">
        <f t="shared" si="281"/>
        <v>0</v>
      </c>
      <c r="P73" s="81">
        <f t="shared" si="278"/>
        <v>0</v>
      </c>
      <c r="Q73" s="81">
        <f t="shared" ref="Q73:R73" si="282">IF(BJ73=0,SUM(Z73+AC73+AF73+AI73+AL73+AO73+AR73+AU73+AX73+BA73+BD73+BG73),BJ73)</f>
        <v>0</v>
      </c>
      <c r="R73" s="81">
        <f t="shared" si="282"/>
        <v>0</v>
      </c>
      <c r="S73" s="96">
        <f t="shared" ref="S73:T73" si="283">I73-M73</f>
        <v>0</v>
      </c>
      <c r="T73" s="96">
        <f t="shared" si="283"/>
        <v>0</v>
      </c>
      <c r="U73" s="96">
        <f t="shared" si="267"/>
        <v>0</v>
      </c>
      <c r="V73" s="97" t="e">
        <f t="shared" ref="V73:W73" si="284">M73/I73</f>
        <v>#DIV/0!</v>
      </c>
      <c r="W73" s="97" t="e">
        <f t="shared" si="284"/>
        <v>#DIV/0!</v>
      </c>
      <c r="X73" s="97" t="e">
        <f t="shared" si="26"/>
        <v>#DIV/0!</v>
      </c>
      <c r="Y73" s="95"/>
      <c r="Z73" s="102">
        <v>0</v>
      </c>
      <c r="AA73" s="95"/>
      <c r="AB73" s="95"/>
      <c r="AC73" s="130">
        <v>0</v>
      </c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82"/>
      <c r="AW73" s="82"/>
      <c r="AX73" s="82"/>
      <c r="AY73" s="82"/>
      <c r="AZ73" s="82"/>
      <c r="BA73" s="82"/>
      <c r="BB73" s="82"/>
      <c r="BC73" s="95"/>
      <c r="BD73" s="82"/>
      <c r="BE73" s="82"/>
      <c r="BF73" s="82"/>
      <c r="BG73" s="82"/>
      <c r="BH73" s="82"/>
      <c r="BI73" s="82"/>
      <c r="BJ73" s="82"/>
      <c r="BK73" s="82"/>
      <c r="BL73" s="98"/>
      <c r="BM73" s="163"/>
      <c r="BN73" s="163"/>
      <c r="BO73" s="163"/>
      <c r="BP73" s="163"/>
    </row>
    <row r="74" spans="1:68" ht="15.75" customHeight="1">
      <c r="A74" s="119" t="s">
        <v>513</v>
      </c>
      <c r="B74" s="142" t="s">
        <v>311</v>
      </c>
      <c r="C74" s="100" t="s">
        <v>312</v>
      </c>
      <c r="D74" s="90" t="s">
        <v>313</v>
      </c>
      <c r="E74" s="91">
        <v>30000</v>
      </c>
      <c r="F74" s="165"/>
      <c r="G74" s="93">
        <f t="shared" si="233"/>
        <v>0.96944033333333335</v>
      </c>
      <c r="H74" s="93">
        <f t="shared" si="234"/>
        <v>0.243285</v>
      </c>
      <c r="I74" s="95">
        <f>3084+25999.21</f>
        <v>29083.21</v>
      </c>
      <c r="J74" s="166">
        <v>2243.89</v>
      </c>
      <c r="K74" s="116"/>
      <c r="L74" s="117"/>
      <c r="M74" s="96">
        <f t="shared" ref="M74:O74" si="285">Y74+AB74+AE74+AH74+AK74+AN74+AQ74+AT74+AW74+AZ74+BC74+BF74</f>
        <v>7298.55</v>
      </c>
      <c r="N74" s="96">
        <f t="shared" si="285"/>
        <v>1598.22</v>
      </c>
      <c r="O74" s="96">
        <f t="shared" si="285"/>
        <v>0</v>
      </c>
      <c r="P74" s="81">
        <f t="shared" si="278"/>
        <v>7298.55</v>
      </c>
      <c r="Q74" s="81">
        <f t="shared" ref="Q74:R74" si="286">IF(BJ74=0,SUM(Z74+AC74+AF74+AI74+AL74+AO74+AR74+AU74+AX74+BA74+BD74+BG74),BJ74)</f>
        <v>1598.22</v>
      </c>
      <c r="R74" s="81">
        <f t="shared" si="286"/>
        <v>0</v>
      </c>
      <c r="S74" s="96">
        <f t="shared" ref="S74:T74" si="287">I74-M74</f>
        <v>21784.66</v>
      </c>
      <c r="T74" s="96">
        <f t="shared" si="287"/>
        <v>645.66999999999985</v>
      </c>
      <c r="U74" s="96">
        <f t="shared" si="267"/>
        <v>0</v>
      </c>
      <c r="V74" s="97">
        <f t="shared" ref="V74:W74" si="288">M74/I74</f>
        <v>0.25095407281383314</v>
      </c>
      <c r="W74" s="97">
        <f t="shared" si="288"/>
        <v>0.71225416575678846</v>
      </c>
      <c r="X74" s="97" t="e">
        <f t="shared" si="26"/>
        <v>#DIV/0!</v>
      </c>
      <c r="Y74" s="95"/>
      <c r="Z74" s="102">
        <v>0</v>
      </c>
      <c r="AA74" s="95"/>
      <c r="AB74" s="95"/>
      <c r="AC74" s="130">
        <f>284.15+61.09</f>
        <v>345.24</v>
      </c>
      <c r="AD74" s="95"/>
      <c r="AE74" s="95"/>
      <c r="AF74" s="102">
        <f>1252.98</f>
        <v>1252.98</v>
      </c>
      <c r="AG74" s="95"/>
      <c r="AH74" s="95"/>
      <c r="AI74" s="102">
        <v>0</v>
      </c>
      <c r="AJ74" s="95"/>
      <c r="AK74" s="102">
        <v>1224</v>
      </c>
      <c r="AL74" s="102">
        <v>0</v>
      </c>
      <c r="AM74" s="95"/>
      <c r="AN74" s="102">
        <f>3213.61+2860.94</f>
        <v>6074.55</v>
      </c>
      <c r="AO74" s="102">
        <v>0</v>
      </c>
      <c r="AP74" s="95"/>
      <c r="AQ74" s="95"/>
      <c r="AR74" s="95"/>
      <c r="AS74" s="95"/>
      <c r="AT74" s="95"/>
      <c r="AU74" s="102">
        <v>0</v>
      </c>
      <c r="AV74" s="82"/>
      <c r="AW74" s="82"/>
      <c r="AX74" s="102">
        <v>0</v>
      </c>
      <c r="AY74" s="82"/>
      <c r="AZ74" s="82"/>
      <c r="BA74" s="95"/>
      <c r="BB74" s="82"/>
      <c r="BC74" s="95"/>
      <c r="BD74" s="95"/>
      <c r="BE74" s="82"/>
      <c r="BF74" s="82"/>
      <c r="BG74" s="82"/>
      <c r="BH74" s="82"/>
      <c r="BI74" s="82"/>
      <c r="BJ74" s="82"/>
      <c r="BK74" s="82"/>
      <c r="BL74" s="98"/>
      <c r="BM74" s="163"/>
      <c r="BN74" s="163"/>
      <c r="BO74" s="163"/>
      <c r="BP74" s="163"/>
    </row>
    <row r="75" spans="1:68" ht="14.25" customHeight="1">
      <c r="A75" s="167"/>
      <c r="B75" s="167"/>
      <c r="C75" s="168"/>
      <c r="D75" s="169" t="s">
        <v>314</v>
      </c>
      <c r="E75" s="170">
        <v>23296.54</v>
      </c>
      <c r="F75" s="171"/>
      <c r="G75" s="93">
        <f t="shared" si="233"/>
        <v>0</v>
      </c>
      <c r="H75" s="93">
        <f t="shared" si="234"/>
        <v>0</v>
      </c>
      <c r="I75" s="172"/>
      <c r="J75" s="173"/>
      <c r="K75" s="173"/>
      <c r="L75" s="173"/>
      <c r="M75" s="96">
        <f t="shared" ref="M75:O75" si="289">Y75+AB75+AE75+AH75+AK75+AN75+AQ75+AT75+AW75+AZ75+BC75+BF75</f>
        <v>0</v>
      </c>
      <c r="N75" s="96">
        <f t="shared" si="289"/>
        <v>0</v>
      </c>
      <c r="O75" s="174">
        <f t="shared" si="289"/>
        <v>0</v>
      </c>
      <c r="P75" s="81">
        <f t="shared" si="278"/>
        <v>0</v>
      </c>
      <c r="Q75" s="81">
        <f t="shared" ref="Q75:R75" si="290">IF(BJ75=0,SUM(Z75+AC75+AF75+AI75+AL75+AO75+AR75+AU75+AX75+BA75+BD75+BG75),BJ75)</f>
        <v>0</v>
      </c>
      <c r="R75" s="81">
        <f t="shared" si="290"/>
        <v>0</v>
      </c>
      <c r="S75" s="174">
        <f t="shared" ref="S75:T75" si="291">I75-M75</f>
        <v>0</v>
      </c>
      <c r="T75" s="96">
        <f t="shared" si="291"/>
        <v>0</v>
      </c>
      <c r="U75" s="174">
        <f t="shared" si="267"/>
        <v>0</v>
      </c>
      <c r="V75" s="175" t="e">
        <f t="shared" ref="V75:W75" si="292">M75/I75</f>
        <v>#DIV/0!</v>
      </c>
      <c r="W75" s="175" t="e">
        <f t="shared" si="292"/>
        <v>#DIV/0!</v>
      </c>
      <c r="X75" s="175" t="e">
        <f t="shared" si="26"/>
        <v>#DIV/0!</v>
      </c>
      <c r="Y75" s="171"/>
      <c r="Z75" s="171"/>
      <c r="AA75" s="171"/>
      <c r="AB75" s="171"/>
      <c r="AC75" s="176"/>
      <c r="AD75" s="171"/>
      <c r="AE75" s="171"/>
      <c r="AF75" s="171"/>
      <c r="AG75" s="171"/>
      <c r="AH75" s="171"/>
      <c r="AI75" s="171"/>
      <c r="AJ75" s="171"/>
      <c r="AK75" s="170">
        <v>0</v>
      </c>
      <c r="AL75" s="171"/>
      <c r="AM75" s="171"/>
      <c r="AN75" s="177"/>
      <c r="AO75" s="177"/>
      <c r="AP75" s="177"/>
      <c r="AQ75" s="177"/>
      <c r="AR75" s="177"/>
      <c r="AS75" s="177"/>
      <c r="AT75" s="177"/>
      <c r="AU75" s="178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9"/>
      <c r="BM75" s="180"/>
      <c r="BN75" s="180"/>
      <c r="BO75" s="180"/>
      <c r="BP75" s="180"/>
    </row>
    <row r="76" spans="1:68" ht="15.75" customHeight="1">
      <c r="A76" s="167"/>
      <c r="B76" s="167"/>
      <c r="C76" s="168"/>
      <c r="D76" s="169" t="s">
        <v>315</v>
      </c>
      <c r="E76" s="170">
        <v>23296.54</v>
      </c>
      <c r="F76" s="171"/>
      <c r="G76" s="93">
        <f t="shared" si="233"/>
        <v>0</v>
      </c>
      <c r="H76" s="93">
        <f t="shared" si="234"/>
        <v>0</v>
      </c>
      <c r="I76" s="173"/>
      <c r="J76" s="173"/>
      <c r="K76" s="173"/>
      <c r="L76" s="173"/>
      <c r="M76" s="174">
        <f t="shared" ref="M76:O76" si="293">Y76+AB76+AE76+AH76+AK76+AN76+AQ76+AT76+AW76+AZ76+BC76+BF76</f>
        <v>0</v>
      </c>
      <c r="N76" s="174">
        <f t="shared" si="293"/>
        <v>0</v>
      </c>
      <c r="O76" s="174">
        <f t="shared" si="293"/>
        <v>0</v>
      </c>
      <c r="P76" s="81">
        <f t="shared" si="278"/>
        <v>0</v>
      </c>
      <c r="Q76" s="81">
        <f t="shared" ref="Q76:R76" si="294">IF(BJ76=0,SUM(Z76+AC76+AF76+AI76+AL76+AO76+AR76+AU76+AX76+BA76+BD76+BG76),BJ76)</f>
        <v>0</v>
      </c>
      <c r="R76" s="81">
        <f t="shared" si="294"/>
        <v>0</v>
      </c>
      <c r="S76" s="174">
        <f t="shared" ref="S76:T76" si="295">I76-M76</f>
        <v>0</v>
      </c>
      <c r="T76" s="174">
        <f t="shared" si="295"/>
        <v>0</v>
      </c>
      <c r="U76" s="174">
        <f t="shared" si="267"/>
        <v>0</v>
      </c>
      <c r="V76" s="175" t="e">
        <f t="shared" ref="V76:W76" si="296">M76/I76</f>
        <v>#DIV/0!</v>
      </c>
      <c r="W76" s="175" t="e">
        <f t="shared" si="296"/>
        <v>#DIV/0!</v>
      </c>
      <c r="X76" s="175" t="e">
        <f t="shared" si="26"/>
        <v>#DIV/0!</v>
      </c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9"/>
      <c r="BM76" s="180"/>
      <c r="BN76" s="180"/>
      <c r="BO76" s="180"/>
      <c r="BP76" s="180"/>
    </row>
    <row r="77" spans="1:68" ht="18.75" customHeight="1">
      <c r="A77" s="181"/>
      <c r="B77" s="181"/>
      <c r="C77" s="182"/>
      <c r="D77" s="183" t="s">
        <v>316</v>
      </c>
      <c r="E77" s="184">
        <v>23296.54</v>
      </c>
      <c r="F77" s="185"/>
      <c r="G77" s="186">
        <f t="shared" si="233"/>
        <v>0</v>
      </c>
      <c r="H77" s="187">
        <f t="shared" si="234"/>
        <v>0</v>
      </c>
      <c r="I77" s="185">
        <f t="shared" ref="I77:O77" si="297">SUM(I78:I79)</f>
        <v>0</v>
      </c>
      <c r="J77" s="185">
        <f t="shared" si="297"/>
        <v>0</v>
      </c>
      <c r="K77" s="185">
        <f t="shared" si="297"/>
        <v>0</v>
      </c>
      <c r="L77" s="185">
        <f t="shared" si="297"/>
        <v>0</v>
      </c>
      <c r="M77" s="185">
        <f t="shared" si="297"/>
        <v>0</v>
      </c>
      <c r="N77" s="185">
        <f t="shared" si="297"/>
        <v>0</v>
      </c>
      <c r="O77" s="185">
        <f t="shared" si="297"/>
        <v>0</v>
      </c>
      <c r="P77" s="80">
        <f t="shared" si="278"/>
        <v>0</v>
      </c>
      <c r="Q77" s="80">
        <f t="shared" ref="Q77:R77" si="298">IF(BJ77=0,SUM(Z77+AC77+AF77+AI77+AL77+AO77+AR77+AU77+AX77+BA77+BD77+BG77),BJ77)</f>
        <v>0</v>
      </c>
      <c r="R77" s="80">
        <f t="shared" si="298"/>
        <v>0</v>
      </c>
      <c r="S77" s="185">
        <f t="shared" ref="S77:U77" si="299">SUM(S78:S79)</f>
        <v>0</v>
      </c>
      <c r="T77" s="185">
        <f t="shared" si="299"/>
        <v>0</v>
      </c>
      <c r="U77" s="185">
        <f t="shared" si="299"/>
        <v>0</v>
      </c>
      <c r="V77" s="188" t="e">
        <f t="shared" ref="V77:W77" si="300">M77/I77</f>
        <v>#DIV/0!</v>
      </c>
      <c r="W77" s="188" t="e">
        <f t="shared" si="300"/>
        <v>#DIV/0!</v>
      </c>
      <c r="X77" s="188" t="e">
        <f t="shared" si="26"/>
        <v>#DIV/0!</v>
      </c>
      <c r="Y77" s="185">
        <f t="shared" ref="Y77:BK77" si="301">SUM(Y78:Y79)</f>
        <v>0</v>
      </c>
      <c r="Z77" s="185">
        <f t="shared" si="301"/>
        <v>0</v>
      </c>
      <c r="AA77" s="185">
        <f t="shared" si="301"/>
        <v>0</v>
      </c>
      <c r="AB77" s="185">
        <f t="shared" si="301"/>
        <v>0</v>
      </c>
      <c r="AC77" s="185">
        <f t="shared" si="301"/>
        <v>0</v>
      </c>
      <c r="AD77" s="185">
        <f t="shared" si="301"/>
        <v>0</v>
      </c>
      <c r="AE77" s="185">
        <f t="shared" si="301"/>
        <v>0</v>
      </c>
      <c r="AF77" s="185">
        <f t="shared" si="301"/>
        <v>0</v>
      </c>
      <c r="AG77" s="185">
        <f t="shared" si="301"/>
        <v>0</v>
      </c>
      <c r="AH77" s="185">
        <f t="shared" si="301"/>
        <v>0</v>
      </c>
      <c r="AI77" s="185">
        <f t="shared" si="301"/>
        <v>0</v>
      </c>
      <c r="AJ77" s="185">
        <f t="shared" si="301"/>
        <v>0</v>
      </c>
      <c r="AK77" s="185">
        <f t="shared" si="301"/>
        <v>0</v>
      </c>
      <c r="AL77" s="185">
        <f t="shared" si="301"/>
        <v>0</v>
      </c>
      <c r="AM77" s="185">
        <f t="shared" si="301"/>
        <v>0</v>
      </c>
      <c r="AN77" s="185">
        <f t="shared" si="301"/>
        <v>0</v>
      </c>
      <c r="AO77" s="185">
        <f t="shared" si="301"/>
        <v>0</v>
      </c>
      <c r="AP77" s="185">
        <f t="shared" si="301"/>
        <v>0</v>
      </c>
      <c r="AQ77" s="185">
        <f t="shared" si="301"/>
        <v>0</v>
      </c>
      <c r="AR77" s="185">
        <f t="shared" si="301"/>
        <v>0</v>
      </c>
      <c r="AS77" s="185">
        <f t="shared" si="301"/>
        <v>0</v>
      </c>
      <c r="AT77" s="185">
        <f t="shared" si="301"/>
        <v>0</v>
      </c>
      <c r="AU77" s="185">
        <f t="shared" si="301"/>
        <v>0</v>
      </c>
      <c r="AV77" s="185">
        <f t="shared" si="301"/>
        <v>0</v>
      </c>
      <c r="AW77" s="185">
        <f t="shared" si="301"/>
        <v>0</v>
      </c>
      <c r="AX77" s="185">
        <f t="shared" si="301"/>
        <v>0</v>
      </c>
      <c r="AY77" s="185">
        <f t="shared" si="301"/>
        <v>0</v>
      </c>
      <c r="AZ77" s="185">
        <f t="shared" si="301"/>
        <v>0</v>
      </c>
      <c r="BA77" s="185">
        <f t="shared" si="301"/>
        <v>0</v>
      </c>
      <c r="BB77" s="185">
        <f t="shared" si="301"/>
        <v>0</v>
      </c>
      <c r="BC77" s="185">
        <f t="shared" si="301"/>
        <v>0</v>
      </c>
      <c r="BD77" s="185">
        <f t="shared" si="301"/>
        <v>0</v>
      </c>
      <c r="BE77" s="185">
        <f t="shared" si="301"/>
        <v>0</v>
      </c>
      <c r="BF77" s="185">
        <f t="shared" si="301"/>
        <v>0</v>
      </c>
      <c r="BG77" s="185">
        <f t="shared" si="301"/>
        <v>0</v>
      </c>
      <c r="BH77" s="185">
        <f t="shared" si="301"/>
        <v>0</v>
      </c>
      <c r="BI77" s="185">
        <f t="shared" si="301"/>
        <v>0</v>
      </c>
      <c r="BJ77" s="185">
        <f t="shared" si="301"/>
        <v>0</v>
      </c>
      <c r="BK77" s="185">
        <f t="shared" si="301"/>
        <v>0</v>
      </c>
      <c r="BL77" s="156"/>
      <c r="BM77" s="157"/>
      <c r="BN77" s="157"/>
      <c r="BO77" s="157"/>
      <c r="BP77" s="157"/>
    </row>
    <row r="78" spans="1:68" ht="15.75" customHeight="1">
      <c r="A78" s="88"/>
      <c r="B78" s="88"/>
      <c r="C78" s="89" t="s">
        <v>271</v>
      </c>
      <c r="D78" s="90" t="s">
        <v>317</v>
      </c>
      <c r="E78" s="165"/>
      <c r="F78" s="165"/>
      <c r="G78" s="93" t="e">
        <f t="shared" si="233"/>
        <v>#DIV/0!</v>
      </c>
      <c r="H78" s="93" t="e">
        <f t="shared" si="234"/>
        <v>#DIV/0!</v>
      </c>
      <c r="I78" s="95"/>
      <c r="J78" s="189"/>
      <c r="K78" s="189"/>
      <c r="L78" s="189"/>
      <c r="M78" s="96">
        <f t="shared" ref="M78:O78" si="302">Y78+AB78+AE78+AH78+AK78+AN78+AQ78+AT78+AW78+AZ78+BC78+BF78</f>
        <v>0</v>
      </c>
      <c r="N78" s="96">
        <f t="shared" si="302"/>
        <v>0</v>
      </c>
      <c r="O78" s="96">
        <f t="shared" si="302"/>
        <v>0</v>
      </c>
      <c r="P78" s="81">
        <f t="shared" si="278"/>
        <v>0</v>
      </c>
      <c r="Q78" s="81">
        <f t="shared" ref="Q78:R78" si="303">IF(BJ78=0,SUM(Z78+AC78+AF78+AI78+AL78+AO78+AR78+AU78+AX78+BA78+BD78+BG78),BJ78)</f>
        <v>0</v>
      </c>
      <c r="R78" s="81">
        <f t="shared" si="303"/>
        <v>0</v>
      </c>
      <c r="S78" s="96">
        <f t="shared" ref="S78:T78" si="304">I78-M78</f>
        <v>0</v>
      </c>
      <c r="T78" s="96">
        <f t="shared" si="304"/>
        <v>0</v>
      </c>
      <c r="U78" s="96">
        <f t="shared" ref="U78:U79" si="305">L78-O78</f>
        <v>0</v>
      </c>
      <c r="V78" s="97" t="e">
        <f t="shared" ref="V78:W78" si="306">M78/I78</f>
        <v>#DIV/0!</v>
      </c>
      <c r="W78" s="97" t="e">
        <f t="shared" si="306"/>
        <v>#DIV/0!</v>
      </c>
      <c r="X78" s="97" t="e">
        <f t="shared" si="26"/>
        <v>#DIV/0!</v>
      </c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94">
        <v>0</v>
      </c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94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98"/>
      <c r="BM78" s="99"/>
      <c r="BN78" s="99"/>
      <c r="BO78" s="99"/>
      <c r="BP78" s="99"/>
    </row>
    <row r="79" spans="1:68" ht="15.75" customHeight="1">
      <c r="A79" s="88"/>
      <c r="B79" s="88"/>
      <c r="C79" s="89" t="s">
        <v>318</v>
      </c>
      <c r="D79" s="90" t="s">
        <v>319</v>
      </c>
      <c r="E79" s="165"/>
      <c r="F79" s="165"/>
      <c r="G79" s="93" t="e">
        <f t="shared" si="233"/>
        <v>#DIV/0!</v>
      </c>
      <c r="H79" s="93" t="e">
        <f t="shared" si="234"/>
        <v>#DIV/0!</v>
      </c>
      <c r="I79" s="95"/>
      <c r="J79" s="189"/>
      <c r="K79" s="189"/>
      <c r="L79" s="189"/>
      <c r="M79" s="96">
        <f t="shared" ref="M79:O79" si="307">Y79+AB79+AE79+AH79+AK79+AN79+AQ79+AT79+AW79+AZ79+BC79+BF79</f>
        <v>0</v>
      </c>
      <c r="N79" s="96">
        <f t="shared" si="307"/>
        <v>0</v>
      </c>
      <c r="O79" s="96">
        <f t="shared" si="307"/>
        <v>0</v>
      </c>
      <c r="P79" s="81">
        <f t="shared" si="278"/>
        <v>0</v>
      </c>
      <c r="Q79" s="81">
        <f t="shared" ref="Q79:R79" si="308">IF(BJ79=0,SUM(Z79+AC79+AF79+AI79+AL79+AO79+AR79+AU79+AX79+BA79+BD79+BG79),BJ79)</f>
        <v>0</v>
      </c>
      <c r="R79" s="81">
        <f t="shared" si="308"/>
        <v>0</v>
      </c>
      <c r="S79" s="96">
        <f t="shared" ref="S79:T79" si="309">I79-M79</f>
        <v>0</v>
      </c>
      <c r="T79" s="96">
        <f t="shared" si="309"/>
        <v>0</v>
      </c>
      <c r="U79" s="96">
        <f t="shared" si="305"/>
        <v>0</v>
      </c>
      <c r="V79" s="97" t="e">
        <f t="shared" ref="V79:W79" si="310">M79/I79</f>
        <v>#DIV/0!</v>
      </c>
      <c r="W79" s="97" t="e">
        <f t="shared" si="310"/>
        <v>#DIV/0!</v>
      </c>
      <c r="X79" s="97" t="e">
        <f t="shared" si="26"/>
        <v>#DIV/0!</v>
      </c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94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94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98"/>
      <c r="BM79" s="99"/>
      <c r="BN79" s="99"/>
      <c r="BO79" s="99"/>
      <c r="BP79" s="99"/>
    </row>
    <row r="80" spans="1:68" ht="15.75" customHeight="1">
      <c r="A80" s="150"/>
      <c r="B80" s="150"/>
      <c r="C80" s="190"/>
      <c r="D80" s="152" t="s">
        <v>320</v>
      </c>
      <c r="E80" s="153">
        <f t="shared" ref="E80:F80" si="311">SUM(E81:E83)</f>
        <v>13808</v>
      </c>
      <c r="F80" s="153">
        <f t="shared" si="311"/>
        <v>0</v>
      </c>
      <c r="G80" s="191">
        <f t="shared" si="233"/>
        <v>0.27578215527230593</v>
      </c>
      <c r="H80" s="191">
        <f t="shared" si="234"/>
        <v>0</v>
      </c>
      <c r="I80" s="153">
        <f t="shared" ref="I80:O80" si="312">SUM(I81:I83)</f>
        <v>3808</v>
      </c>
      <c r="J80" s="153">
        <f t="shared" si="312"/>
        <v>0</v>
      </c>
      <c r="K80" s="153">
        <f t="shared" si="312"/>
        <v>0</v>
      </c>
      <c r="L80" s="153">
        <f t="shared" si="312"/>
        <v>0</v>
      </c>
      <c r="M80" s="153">
        <f t="shared" si="312"/>
        <v>0</v>
      </c>
      <c r="N80" s="153">
        <f t="shared" si="312"/>
        <v>0</v>
      </c>
      <c r="O80" s="153">
        <f t="shared" si="312"/>
        <v>0</v>
      </c>
      <c r="P80" s="80">
        <f t="shared" si="278"/>
        <v>0</v>
      </c>
      <c r="Q80" s="80">
        <f t="shared" ref="Q80:R80" si="313">IF(BJ80=0,SUM(Z80+AC80+AF80+AI80+AL80+AO80+AR80+AU80+AX80+BA80+BD80+BG80),BJ80)</f>
        <v>0</v>
      </c>
      <c r="R80" s="80">
        <f t="shared" si="313"/>
        <v>0</v>
      </c>
      <c r="S80" s="153">
        <f t="shared" ref="S80:U80" si="314">SUM(S81:S83)</f>
        <v>3808</v>
      </c>
      <c r="T80" s="153">
        <f t="shared" si="314"/>
        <v>0</v>
      </c>
      <c r="U80" s="153">
        <f t="shared" si="314"/>
        <v>0</v>
      </c>
      <c r="V80" s="192">
        <f t="shared" ref="V80:W80" si="315">M80/I80</f>
        <v>0</v>
      </c>
      <c r="W80" s="192" t="e">
        <f t="shared" si="315"/>
        <v>#DIV/0!</v>
      </c>
      <c r="X80" s="192" t="e">
        <f t="shared" si="26"/>
        <v>#DIV/0!</v>
      </c>
      <c r="Y80" s="153">
        <f t="shared" ref="Y80:BK80" si="316">SUM(Y81:Y83)</f>
        <v>0</v>
      </c>
      <c r="Z80" s="153">
        <f t="shared" si="316"/>
        <v>0</v>
      </c>
      <c r="AA80" s="153">
        <f t="shared" si="316"/>
        <v>0</v>
      </c>
      <c r="AB80" s="153">
        <f t="shared" si="316"/>
        <v>0</v>
      </c>
      <c r="AC80" s="153">
        <f t="shared" si="316"/>
        <v>0</v>
      </c>
      <c r="AD80" s="153">
        <f t="shared" si="316"/>
        <v>0</v>
      </c>
      <c r="AE80" s="153">
        <f t="shared" si="316"/>
        <v>0</v>
      </c>
      <c r="AF80" s="153">
        <f t="shared" si="316"/>
        <v>0</v>
      </c>
      <c r="AG80" s="153">
        <f t="shared" si="316"/>
        <v>0</v>
      </c>
      <c r="AH80" s="153">
        <f t="shared" si="316"/>
        <v>0</v>
      </c>
      <c r="AI80" s="153">
        <f t="shared" si="316"/>
        <v>0</v>
      </c>
      <c r="AJ80" s="153">
        <f t="shared" si="316"/>
        <v>0</v>
      </c>
      <c r="AK80" s="153">
        <f t="shared" si="316"/>
        <v>0</v>
      </c>
      <c r="AL80" s="153">
        <f t="shared" si="316"/>
        <v>0</v>
      </c>
      <c r="AM80" s="153">
        <f t="shared" si="316"/>
        <v>0</v>
      </c>
      <c r="AN80" s="153">
        <f t="shared" si="316"/>
        <v>0</v>
      </c>
      <c r="AO80" s="153">
        <f t="shared" si="316"/>
        <v>0</v>
      </c>
      <c r="AP80" s="153">
        <f t="shared" si="316"/>
        <v>0</v>
      </c>
      <c r="AQ80" s="153">
        <f t="shared" si="316"/>
        <v>0</v>
      </c>
      <c r="AR80" s="153">
        <f t="shared" si="316"/>
        <v>0</v>
      </c>
      <c r="AS80" s="153">
        <f t="shared" si="316"/>
        <v>0</v>
      </c>
      <c r="AT80" s="153">
        <f t="shared" si="316"/>
        <v>0</v>
      </c>
      <c r="AU80" s="153">
        <f t="shared" si="316"/>
        <v>0</v>
      </c>
      <c r="AV80" s="153">
        <f t="shared" si="316"/>
        <v>0</v>
      </c>
      <c r="AW80" s="153">
        <f t="shared" si="316"/>
        <v>0</v>
      </c>
      <c r="AX80" s="153">
        <f t="shared" si="316"/>
        <v>0</v>
      </c>
      <c r="AY80" s="153">
        <f t="shared" si="316"/>
        <v>0</v>
      </c>
      <c r="AZ80" s="153">
        <f t="shared" si="316"/>
        <v>0</v>
      </c>
      <c r="BA80" s="153">
        <f t="shared" si="316"/>
        <v>0</v>
      </c>
      <c r="BB80" s="153">
        <f t="shared" si="316"/>
        <v>0</v>
      </c>
      <c r="BC80" s="153">
        <f t="shared" si="316"/>
        <v>0</v>
      </c>
      <c r="BD80" s="153">
        <f t="shared" si="316"/>
        <v>0</v>
      </c>
      <c r="BE80" s="153">
        <f t="shared" si="316"/>
        <v>0</v>
      </c>
      <c r="BF80" s="153">
        <f t="shared" si="316"/>
        <v>0</v>
      </c>
      <c r="BG80" s="153">
        <f t="shared" si="316"/>
        <v>0</v>
      </c>
      <c r="BH80" s="153">
        <f t="shared" si="316"/>
        <v>0</v>
      </c>
      <c r="BI80" s="153">
        <f t="shared" si="316"/>
        <v>0</v>
      </c>
      <c r="BJ80" s="153">
        <f t="shared" si="316"/>
        <v>0</v>
      </c>
      <c r="BK80" s="153">
        <f t="shared" si="316"/>
        <v>0</v>
      </c>
      <c r="BL80" s="156"/>
      <c r="BM80" s="157"/>
      <c r="BN80" s="157"/>
      <c r="BO80" s="157"/>
      <c r="BP80" s="157"/>
    </row>
    <row r="81" spans="1:68" ht="15.75" customHeight="1">
      <c r="A81" s="88" t="s">
        <v>514</v>
      </c>
      <c r="B81" s="110"/>
      <c r="C81" s="89" t="s">
        <v>200</v>
      </c>
      <c r="D81" s="90" t="s">
        <v>201</v>
      </c>
      <c r="E81" s="165">
        <v>3808</v>
      </c>
      <c r="F81" s="165"/>
      <c r="G81" s="93" t="e">
        <f>I81/F81</f>
        <v>#DIV/0!</v>
      </c>
      <c r="H81" s="93" t="e">
        <f>M81/F81</f>
        <v>#DIV/0!</v>
      </c>
      <c r="I81" s="95">
        <v>3808</v>
      </c>
      <c r="J81" s="95"/>
      <c r="K81" s="95"/>
      <c r="L81" s="94"/>
      <c r="M81" s="96">
        <f t="shared" ref="M81:O81" si="317">Y81+AB81+AE81+AH81+AK81+AN81+AQ81+AT81+AW81+AZ81+BC81+BF81</f>
        <v>0</v>
      </c>
      <c r="N81" s="96">
        <f t="shared" si="317"/>
        <v>0</v>
      </c>
      <c r="O81" s="96">
        <f t="shared" si="317"/>
        <v>0</v>
      </c>
      <c r="P81" s="81">
        <f t="shared" si="278"/>
        <v>0</v>
      </c>
      <c r="Q81" s="81">
        <f t="shared" ref="Q81:R81" si="318">IF(BJ81=0,SUM(Z81+AC81+AF81+AI81+AL81+AO81+AR81+AU81+AX81+BA81+BD81+BG81),BJ81)</f>
        <v>0</v>
      </c>
      <c r="R81" s="81">
        <f t="shared" si="318"/>
        <v>0</v>
      </c>
      <c r="S81" s="96">
        <f t="shared" ref="S81:T81" si="319">I81-M81</f>
        <v>3808</v>
      </c>
      <c r="T81" s="96">
        <f t="shared" si="319"/>
        <v>0</v>
      </c>
      <c r="U81" s="96">
        <f t="shared" ref="U81:U83" si="320">L81-O81</f>
        <v>0</v>
      </c>
      <c r="V81" s="97">
        <f t="shared" ref="V81:W81" si="321">M81/I81</f>
        <v>0</v>
      </c>
      <c r="W81" s="97" t="e">
        <f t="shared" si="321"/>
        <v>#DIV/0!</v>
      </c>
      <c r="X81" s="97" t="e">
        <f t="shared" si="26"/>
        <v>#DIV/0!</v>
      </c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8"/>
      <c r="BM81" s="99"/>
      <c r="BN81" s="99"/>
      <c r="BO81" s="99"/>
      <c r="BP81" s="99"/>
    </row>
    <row r="82" spans="1:68" ht="15.75" customHeight="1">
      <c r="A82" s="88"/>
      <c r="B82" s="88"/>
      <c r="C82" s="89" t="s">
        <v>213</v>
      </c>
      <c r="D82" s="90" t="s">
        <v>74</v>
      </c>
      <c r="E82" s="165"/>
      <c r="F82" s="165"/>
      <c r="G82" s="93" t="e">
        <f t="shared" ref="G82:G89" si="322">I82/E82</f>
        <v>#DIV/0!</v>
      </c>
      <c r="H82" s="93" t="e">
        <f t="shared" ref="H82:H89" si="323">M82/E82</f>
        <v>#DIV/0!</v>
      </c>
      <c r="I82" s="95"/>
      <c r="J82" s="95"/>
      <c r="K82" s="95"/>
      <c r="L82" s="94"/>
      <c r="M82" s="96">
        <f t="shared" ref="M82:O82" si="324">Y82+AB82+AE82+AH82+AK82+AN82+AQ82+AT82+AW82+AZ82+BC82+BF82</f>
        <v>0</v>
      </c>
      <c r="N82" s="96">
        <f t="shared" si="324"/>
        <v>0</v>
      </c>
      <c r="O82" s="96">
        <f t="shared" si="324"/>
        <v>0</v>
      </c>
      <c r="P82" s="81">
        <f t="shared" si="278"/>
        <v>0</v>
      </c>
      <c r="Q82" s="81">
        <f t="shared" ref="Q82:R82" si="325">IF(BJ82=0,SUM(Z82+AC82+AF82+AI82+AL82+AO82+AR82+AU82+AX82+BA82+BD82+BG82),BJ82)</f>
        <v>0</v>
      </c>
      <c r="R82" s="81">
        <f t="shared" si="325"/>
        <v>0</v>
      </c>
      <c r="S82" s="96">
        <f t="shared" ref="S82:T82" si="326">I82-M82</f>
        <v>0</v>
      </c>
      <c r="T82" s="96">
        <f t="shared" si="326"/>
        <v>0</v>
      </c>
      <c r="U82" s="96">
        <f t="shared" si="320"/>
        <v>0</v>
      </c>
      <c r="V82" s="97" t="e">
        <f t="shared" ref="V82:W82" si="327">M82/I82</f>
        <v>#DIV/0!</v>
      </c>
      <c r="W82" s="97" t="e">
        <f t="shared" si="327"/>
        <v>#DIV/0!</v>
      </c>
      <c r="X82" s="97" t="e">
        <f t="shared" si="26"/>
        <v>#DIV/0!</v>
      </c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8"/>
      <c r="BM82" s="99"/>
      <c r="BN82" s="99"/>
      <c r="BO82" s="99"/>
      <c r="BP82" s="99"/>
    </row>
    <row r="83" spans="1:68" ht="15.75" customHeight="1">
      <c r="A83" s="88"/>
      <c r="B83" s="88"/>
      <c r="C83" s="89" t="s">
        <v>318</v>
      </c>
      <c r="D83" s="90" t="s">
        <v>321</v>
      </c>
      <c r="E83" s="193">
        <v>10000</v>
      </c>
      <c r="F83" s="194"/>
      <c r="G83" s="93">
        <f t="shared" si="322"/>
        <v>0</v>
      </c>
      <c r="H83" s="93">
        <f t="shared" si="323"/>
        <v>0</v>
      </c>
      <c r="I83" s="141"/>
      <c r="J83" s="95"/>
      <c r="K83" s="95"/>
      <c r="L83" s="94"/>
      <c r="M83" s="96">
        <f t="shared" ref="M83:O83" si="328">Y83+AB83+AE83+AH83+AK83+AN83+AQ83+AT83+AW83+AZ83+BC83+BF83</f>
        <v>0</v>
      </c>
      <c r="N83" s="96">
        <f t="shared" si="328"/>
        <v>0</v>
      </c>
      <c r="O83" s="96">
        <f t="shared" si="328"/>
        <v>0</v>
      </c>
      <c r="P83" s="81">
        <f t="shared" si="278"/>
        <v>0</v>
      </c>
      <c r="Q83" s="81">
        <f t="shared" ref="Q83:R83" si="329">IF(BJ83=0,SUM(Z83+AC83+AF83+AI83+AL83+AO83+AR83+AU83+AX83+BA83+BD83+BG83),BJ83)</f>
        <v>0</v>
      </c>
      <c r="R83" s="81">
        <f t="shared" si="329"/>
        <v>0</v>
      </c>
      <c r="S83" s="96">
        <f t="shared" ref="S83:T83" si="330">I83-M83</f>
        <v>0</v>
      </c>
      <c r="T83" s="96">
        <f t="shared" si="330"/>
        <v>0</v>
      </c>
      <c r="U83" s="96">
        <f t="shared" si="320"/>
        <v>0</v>
      </c>
      <c r="V83" s="97" t="e">
        <f t="shared" ref="V83:W83" si="331">M83/I83</f>
        <v>#DIV/0!</v>
      </c>
      <c r="W83" s="97" t="e">
        <f t="shared" si="331"/>
        <v>#DIV/0!</v>
      </c>
      <c r="X83" s="97" t="e">
        <f t="shared" si="26"/>
        <v>#DIV/0!</v>
      </c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102">
        <v>0</v>
      </c>
      <c r="BA83" s="95"/>
      <c r="BB83" s="95"/>
      <c r="BC83" s="95"/>
      <c r="BD83" s="95"/>
      <c r="BE83" s="95"/>
      <c r="BF83" s="102">
        <v>0</v>
      </c>
      <c r="BG83" s="95"/>
      <c r="BH83" s="95"/>
      <c r="BI83" s="95"/>
      <c r="BJ83" s="95"/>
      <c r="BK83" s="95"/>
      <c r="BL83" s="98"/>
      <c r="BM83" s="99"/>
      <c r="BN83" s="99"/>
      <c r="BO83" s="99"/>
      <c r="BP83" s="99"/>
    </row>
    <row r="84" spans="1:68" ht="15.75" customHeight="1">
      <c r="A84" s="150"/>
      <c r="B84" s="150"/>
      <c r="C84" s="190"/>
      <c r="D84" s="152" t="s">
        <v>322</v>
      </c>
      <c r="E84" s="153">
        <f>SUM(E85:E88)</f>
        <v>32329.200000000001</v>
      </c>
      <c r="F84" s="153">
        <f>SUM(F85:F87)</f>
        <v>0</v>
      </c>
      <c r="G84" s="191">
        <f t="shared" si="322"/>
        <v>0</v>
      </c>
      <c r="H84" s="191">
        <f t="shared" si="323"/>
        <v>0</v>
      </c>
      <c r="I84" s="153">
        <f t="shared" ref="I84:K84" si="332">SUM(I85:I88)</f>
        <v>0</v>
      </c>
      <c r="J84" s="153">
        <f t="shared" si="332"/>
        <v>73937.67</v>
      </c>
      <c r="K84" s="153">
        <f t="shared" si="332"/>
        <v>0</v>
      </c>
      <c r="L84" s="153">
        <f t="shared" ref="L84:M84" si="333">SUM(L85:L87)</f>
        <v>0</v>
      </c>
      <c r="M84" s="153">
        <f t="shared" si="333"/>
        <v>0</v>
      </c>
      <c r="N84" s="153">
        <f>SUM(N85:N88)</f>
        <v>15933.4</v>
      </c>
      <c r="O84" s="153">
        <f>SUM(O85:O87)</f>
        <v>0</v>
      </c>
      <c r="P84" s="80">
        <f t="shared" si="278"/>
        <v>0</v>
      </c>
      <c r="Q84" s="80">
        <f t="shared" ref="Q84:R84" si="334">IF(BJ84=0,SUM(Z84+AC84+AF84+AI84+AL84+AO84+AR84+AU84+AX84+BA84+BD84+BG84),BJ84)</f>
        <v>15933.4</v>
      </c>
      <c r="R84" s="80">
        <f t="shared" si="334"/>
        <v>0</v>
      </c>
      <c r="S84" s="153">
        <f t="shared" ref="S84:T84" si="335">SUM(S85:S88)</f>
        <v>0</v>
      </c>
      <c r="T84" s="153">
        <f t="shared" si="335"/>
        <v>58004.27</v>
      </c>
      <c r="U84" s="153">
        <f>SUM(U85:U87)</f>
        <v>0</v>
      </c>
      <c r="V84" s="192" t="e">
        <f t="shared" ref="V84:W84" si="336">M84/I84</f>
        <v>#DIV/0!</v>
      </c>
      <c r="W84" s="192">
        <f t="shared" si="336"/>
        <v>0.21549772937123932</v>
      </c>
      <c r="X84" s="192" t="e">
        <f t="shared" si="26"/>
        <v>#DIV/0!</v>
      </c>
      <c r="Y84" s="153">
        <f t="shared" ref="Y84:AH84" si="337">SUM(Y85:Y87)</f>
        <v>0</v>
      </c>
      <c r="Z84" s="153">
        <f t="shared" si="337"/>
        <v>4271.3999999999996</v>
      </c>
      <c r="AA84" s="153">
        <f t="shared" si="337"/>
        <v>0</v>
      </c>
      <c r="AB84" s="153">
        <f t="shared" si="337"/>
        <v>0</v>
      </c>
      <c r="AC84" s="153">
        <f t="shared" si="337"/>
        <v>6630</v>
      </c>
      <c r="AD84" s="153">
        <f t="shared" si="337"/>
        <v>0</v>
      </c>
      <c r="AE84" s="153">
        <f t="shared" si="337"/>
        <v>0</v>
      </c>
      <c r="AF84" s="153">
        <f t="shared" si="337"/>
        <v>3092</v>
      </c>
      <c r="AG84" s="153">
        <f t="shared" si="337"/>
        <v>0</v>
      </c>
      <c r="AH84" s="153">
        <f t="shared" si="337"/>
        <v>0</v>
      </c>
      <c r="AI84" s="153">
        <f>SUM(AI85:AI88)</f>
        <v>1940</v>
      </c>
      <c r="AJ84" s="153">
        <f t="shared" ref="AJ84:BK84" si="338">SUM(AJ85:AJ87)</f>
        <v>0</v>
      </c>
      <c r="AK84" s="153">
        <f t="shared" si="338"/>
        <v>0</v>
      </c>
      <c r="AL84" s="153">
        <f t="shared" si="338"/>
        <v>0</v>
      </c>
      <c r="AM84" s="153">
        <f t="shared" si="338"/>
        <v>0</v>
      </c>
      <c r="AN84" s="153">
        <f t="shared" si="338"/>
        <v>0</v>
      </c>
      <c r="AO84" s="153">
        <f t="shared" si="338"/>
        <v>0</v>
      </c>
      <c r="AP84" s="153">
        <f t="shared" si="338"/>
        <v>0</v>
      </c>
      <c r="AQ84" s="153">
        <f t="shared" si="338"/>
        <v>0</v>
      </c>
      <c r="AR84" s="153">
        <f t="shared" si="338"/>
        <v>0</v>
      </c>
      <c r="AS84" s="153">
        <f t="shared" si="338"/>
        <v>0</v>
      </c>
      <c r="AT84" s="153">
        <f t="shared" si="338"/>
        <v>0</v>
      </c>
      <c r="AU84" s="153">
        <f t="shared" si="338"/>
        <v>0</v>
      </c>
      <c r="AV84" s="153">
        <f t="shared" si="338"/>
        <v>0</v>
      </c>
      <c r="AW84" s="153">
        <f t="shared" si="338"/>
        <v>0</v>
      </c>
      <c r="AX84" s="153">
        <f t="shared" si="338"/>
        <v>0</v>
      </c>
      <c r="AY84" s="153">
        <f t="shared" si="338"/>
        <v>0</v>
      </c>
      <c r="AZ84" s="153">
        <f t="shared" si="338"/>
        <v>0</v>
      </c>
      <c r="BA84" s="153">
        <f t="shared" si="338"/>
        <v>0</v>
      </c>
      <c r="BB84" s="153">
        <f t="shared" si="338"/>
        <v>0</v>
      </c>
      <c r="BC84" s="153">
        <f t="shared" si="338"/>
        <v>0</v>
      </c>
      <c r="BD84" s="153">
        <f t="shared" si="338"/>
        <v>0</v>
      </c>
      <c r="BE84" s="153">
        <f t="shared" si="338"/>
        <v>0</v>
      </c>
      <c r="BF84" s="153">
        <f t="shared" si="338"/>
        <v>0</v>
      </c>
      <c r="BG84" s="153">
        <f t="shared" si="338"/>
        <v>0</v>
      </c>
      <c r="BH84" s="153">
        <f t="shared" si="338"/>
        <v>0</v>
      </c>
      <c r="BI84" s="153">
        <f t="shared" si="338"/>
        <v>0</v>
      </c>
      <c r="BJ84" s="153">
        <f t="shared" si="338"/>
        <v>0</v>
      </c>
      <c r="BK84" s="153">
        <f t="shared" si="338"/>
        <v>0</v>
      </c>
      <c r="BL84" s="156"/>
      <c r="BM84" s="157"/>
      <c r="BN84" s="157"/>
      <c r="BO84" s="157"/>
      <c r="BP84" s="157"/>
    </row>
    <row r="85" spans="1:68" ht="15.75" customHeight="1">
      <c r="A85" s="110"/>
      <c r="B85" s="110"/>
      <c r="C85" s="100" t="s">
        <v>318</v>
      </c>
      <c r="D85" s="90" t="s">
        <v>133</v>
      </c>
      <c r="E85" s="91">
        <v>10925.2</v>
      </c>
      <c r="F85" s="165"/>
      <c r="G85" s="93">
        <f t="shared" si="322"/>
        <v>0</v>
      </c>
      <c r="H85" s="93">
        <f t="shared" si="323"/>
        <v>0</v>
      </c>
      <c r="I85" s="141"/>
      <c r="J85" s="95"/>
      <c r="K85" s="95"/>
      <c r="L85" s="94"/>
      <c r="M85" s="96">
        <f t="shared" ref="M85:O85" si="339">Y85+AB85+AE85+AH85+AK85+AN85+AQ85+AT85+AW85+AZ85+BC85+BF85</f>
        <v>0</v>
      </c>
      <c r="N85" s="96">
        <f t="shared" si="339"/>
        <v>0</v>
      </c>
      <c r="O85" s="96">
        <f t="shared" si="339"/>
        <v>0</v>
      </c>
      <c r="P85" s="81">
        <f t="shared" si="278"/>
        <v>0</v>
      </c>
      <c r="Q85" s="81">
        <f t="shared" ref="Q85:R85" si="340">IF(BJ85=0,SUM(Z85+AC85+AF85+AI85+AL85+AO85+AR85+AU85+AX85+BA85+BD85+BG85),BJ85)</f>
        <v>0</v>
      </c>
      <c r="R85" s="81">
        <f t="shared" si="340"/>
        <v>0</v>
      </c>
      <c r="S85" s="96">
        <f t="shared" ref="S85:T85" si="341">I85-M85</f>
        <v>0</v>
      </c>
      <c r="T85" s="96">
        <f t="shared" si="341"/>
        <v>0</v>
      </c>
      <c r="U85" s="96">
        <f t="shared" ref="U85:U88" si="342">L85-O85</f>
        <v>0</v>
      </c>
      <c r="V85" s="97" t="e">
        <f t="shared" ref="V85:W85" si="343">M85/I85</f>
        <v>#DIV/0!</v>
      </c>
      <c r="W85" s="97" t="e">
        <f t="shared" si="343"/>
        <v>#DIV/0!</v>
      </c>
      <c r="X85" s="97" t="e">
        <f t="shared" si="26"/>
        <v>#DIV/0!</v>
      </c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8"/>
      <c r="BM85" s="99"/>
      <c r="BN85" s="99"/>
      <c r="BO85" s="99"/>
      <c r="BP85" s="99"/>
    </row>
    <row r="86" spans="1:68" ht="15.75" customHeight="1">
      <c r="A86" s="88"/>
      <c r="B86" s="88"/>
      <c r="C86" s="100" t="s">
        <v>323</v>
      </c>
      <c r="D86" s="90" t="s">
        <v>134</v>
      </c>
      <c r="E86" s="91">
        <v>3000</v>
      </c>
      <c r="F86" s="146"/>
      <c r="G86" s="93">
        <f t="shared" si="322"/>
        <v>0</v>
      </c>
      <c r="H86" s="93">
        <f t="shared" si="323"/>
        <v>0</v>
      </c>
      <c r="I86" s="94"/>
      <c r="J86" s="118"/>
      <c r="K86" s="118"/>
      <c r="L86" s="94"/>
      <c r="M86" s="96">
        <f t="shared" ref="M86:O86" si="344">Y86+AB86+AE86+AH86+AK86+AN86+AQ86+AT86+AW86+AZ86+BC86+BF86</f>
        <v>0</v>
      </c>
      <c r="N86" s="96">
        <f t="shared" si="344"/>
        <v>0</v>
      </c>
      <c r="O86" s="96">
        <f t="shared" si="344"/>
        <v>0</v>
      </c>
      <c r="P86" s="81">
        <f t="shared" si="278"/>
        <v>0</v>
      </c>
      <c r="Q86" s="81">
        <f t="shared" ref="Q86:R86" si="345">IF(BJ86=0,SUM(Z86+AC86+AF86+AI86+AL86+AO86+AR86+AU86+AX86+BA86+BD86+BG86),BJ86)</f>
        <v>0</v>
      </c>
      <c r="R86" s="81">
        <f t="shared" si="345"/>
        <v>0</v>
      </c>
      <c r="S86" s="96">
        <f t="shared" ref="S86:T86" si="346">I86-M86</f>
        <v>0</v>
      </c>
      <c r="T86" s="96">
        <f t="shared" si="346"/>
        <v>0</v>
      </c>
      <c r="U86" s="96">
        <f t="shared" si="342"/>
        <v>0</v>
      </c>
      <c r="V86" s="97" t="e">
        <f t="shared" ref="V86:W86" si="347">M86/I86</f>
        <v>#DIV/0!</v>
      </c>
      <c r="W86" s="97" t="e">
        <f t="shared" si="347"/>
        <v>#DIV/0!</v>
      </c>
      <c r="X86" s="97" t="e">
        <f t="shared" si="26"/>
        <v>#DIV/0!</v>
      </c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102">
        <v>0</v>
      </c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8"/>
      <c r="BM86" s="99"/>
      <c r="BN86" s="99"/>
      <c r="BO86" s="99"/>
      <c r="BP86" s="99"/>
    </row>
    <row r="87" spans="1:68" ht="15.75" customHeight="1">
      <c r="A87" s="88"/>
      <c r="B87" s="135" t="s">
        <v>324</v>
      </c>
      <c r="C87" s="100" t="s">
        <v>325</v>
      </c>
      <c r="D87" s="143" t="s">
        <v>135</v>
      </c>
      <c r="E87" s="91">
        <v>10000</v>
      </c>
      <c r="F87" s="146"/>
      <c r="G87" s="93">
        <f t="shared" si="322"/>
        <v>0</v>
      </c>
      <c r="H87" s="93">
        <f t="shared" si="323"/>
        <v>0</v>
      </c>
      <c r="I87" s="95"/>
      <c r="J87" s="116">
        <v>73937.67</v>
      </c>
      <c r="K87" s="116"/>
      <c r="L87" s="94"/>
      <c r="M87" s="96">
        <f t="shared" ref="M87:O87" si="348">Y87+AB87+AE87+AH87+AK87+AN87+AQ87+AT87+AW87+AZ87+BC87+BF87</f>
        <v>0</v>
      </c>
      <c r="N87" s="96">
        <f t="shared" si="348"/>
        <v>13993.4</v>
      </c>
      <c r="O87" s="96">
        <f t="shared" si="348"/>
        <v>0</v>
      </c>
      <c r="P87" s="81">
        <f t="shared" si="278"/>
        <v>0</v>
      </c>
      <c r="Q87" s="81">
        <f t="shared" ref="Q87:R87" si="349">IF(BJ87=0,SUM(Z87+AC87+AF87+AI87+AL87+AO87+AR87+AU87+AX87+BA87+BD87+BG87),BJ87)</f>
        <v>13993.4</v>
      </c>
      <c r="R87" s="81">
        <f t="shared" si="349"/>
        <v>0</v>
      </c>
      <c r="S87" s="96">
        <f t="shared" ref="S87:T87" si="350">I87-M87</f>
        <v>0</v>
      </c>
      <c r="T87" s="96">
        <f t="shared" si="350"/>
        <v>59944.27</v>
      </c>
      <c r="U87" s="96">
        <f t="shared" si="342"/>
        <v>0</v>
      </c>
      <c r="V87" s="97" t="e">
        <f t="shared" ref="V87:W87" si="351">M87/I87</f>
        <v>#DIV/0!</v>
      </c>
      <c r="W87" s="97">
        <f t="shared" si="351"/>
        <v>0.18925941269179838</v>
      </c>
      <c r="X87" s="97" t="e">
        <f t="shared" si="26"/>
        <v>#DIV/0!</v>
      </c>
      <c r="Y87" s="95"/>
      <c r="Z87" s="95">
        <f>363.4+2000+900+1008</f>
        <v>4271.3999999999996</v>
      </c>
      <c r="AA87" s="95"/>
      <c r="AB87" s="95"/>
      <c r="AC87" s="102">
        <f>490+210+2000+3930</f>
        <v>6630</v>
      </c>
      <c r="AD87" s="95"/>
      <c r="AE87" s="95"/>
      <c r="AF87" s="102">
        <f>500+2592</f>
        <v>3092</v>
      </c>
      <c r="AG87" s="95"/>
      <c r="AH87" s="95"/>
      <c r="AI87" s="102">
        <v>0</v>
      </c>
      <c r="AJ87" s="95"/>
      <c r="AK87" s="95"/>
      <c r="AL87" s="95"/>
      <c r="AM87" s="95"/>
      <c r="AN87" s="102">
        <v>0</v>
      </c>
      <c r="AO87" s="102"/>
      <c r="AP87" s="95"/>
      <c r="AQ87" s="102">
        <v>0</v>
      </c>
      <c r="AR87" s="95"/>
      <c r="AS87" s="95"/>
      <c r="AT87" s="95"/>
      <c r="AU87" s="95"/>
      <c r="AV87" s="95"/>
      <c r="AW87" s="102">
        <v>0</v>
      </c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8"/>
      <c r="BM87" s="99"/>
      <c r="BN87" s="99"/>
      <c r="BO87" s="99"/>
      <c r="BP87" s="99"/>
    </row>
    <row r="88" spans="1:68" ht="15.75" customHeight="1">
      <c r="A88" s="135"/>
      <c r="B88" s="135"/>
      <c r="C88" s="100" t="s">
        <v>218</v>
      </c>
      <c r="D88" s="90" t="s">
        <v>326</v>
      </c>
      <c r="E88" s="91">
        <v>8404</v>
      </c>
      <c r="F88" s="146"/>
      <c r="G88" s="93">
        <f t="shared" si="322"/>
        <v>0</v>
      </c>
      <c r="H88" s="93">
        <f t="shared" si="323"/>
        <v>0</v>
      </c>
      <c r="I88" s="125"/>
      <c r="J88" s="125"/>
      <c r="K88" s="116"/>
      <c r="L88" s="94"/>
      <c r="M88" s="195">
        <f t="shared" ref="M88:N88" si="352">Y88+AE88+AH88+AK88+AN88+AQ88+AT88+AW88+AZ88+BC88+BF88</f>
        <v>0</v>
      </c>
      <c r="N88" s="96">
        <f t="shared" si="352"/>
        <v>1940</v>
      </c>
      <c r="O88" s="96">
        <f>AA88+AD88+AG88+AJ88+AM88+AP88+AS88+AV88+AY88+BB88+BE88+BH88</f>
        <v>0</v>
      </c>
      <c r="P88" s="81">
        <f t="shared" ref="P88:Q88" si="353">IF(BI88=0,SUM(Y88+AE88+AH88+AK88+AN88+AQ88+AT88+AW88+AZ88+BC88+BF88),BI88)</f>
        <v>0</v>
      </c>
      <c r="Q88" s="81">
        <f t="shared" si="353"/>
        <v>1940</v>
      </c>
      <c r="R88" s="81">
        <f>IF(BK88=0,SUM(AA88+AD88+AG88+AJ88+AM88+AP88+AS88+AV88+AY88+BB88+BE88+BH88),BK88)</f>
        <v>0</v>
      </c>
      <c r="S88" s="96">
        <f t="shared" ref="S88:T88" si="354">I88-M88</f>
        <v>0</v>
      </c>
      <c r="T88" s="96">
        <f t="shared" si="354"/>
        <v>-1940</v>
      </c>
      <c r="U88" s="96">
        <f t="shared" si="342"/>
        <v>0</v>
      </c>
      <c r="V88" s="97" t="e">
        <f t="shared" ref="V88:W88" si="355">M88/I39</f>
        <v>#DIV/0!</v>
      </c>
      <c r="W88" s="97">
        <f t="shared" si="355"/>
        <v>1.3623404165671831</v>
      </c>
      <c r="X88" s="97" t="e">
        <f t="shared" si="26"/>
        <v>#DIV/0!</v>
      </c>
      <c r="Y88" s="95"/>
      <c r="Z88" s="95"/>
      <c r="AA88" s="95"/>
      <c r="AB88" s="125"/>
      <c r="AC88" s="125"/>
      <c r="AD88" s="95"/>
      <c r="AE88" s="95"/>
      <c r="AF88" s="95"/>
      <c r="AG88" s="95"/>
      <c r="AH88" s="95"/>
      <c r="AI88" s="102">
        <f>500+1440</f>
        <v>1940</v>
      </c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8"/>
      <c r="BM88" s="99"/>
      <c r="BN88" s="99"/>
      <c r="BO88" s="99"/>
      <c r="BP88" s="99"/>
    </row>
    <row r="89" spans="1:68" ht="15.75" customHeight="1">
      <c r="A89" s="150"/>
      <c r="B89" s="150"/>
      <c r="C89" s="190"/>
      <c r="D89" s="152" t="s">
        <v>327</v>
      </c>
      <c r="E89" s="153">
        <f t="shared" ref="E89:F89" si="356">SUM(E90:E95)</f>
        <v>69491.34</v>
      </c>
      <c r="F89" s="153">
        <f t="shared" si="356"/>
        <v>21041.95</v>
      </c>
      <c r="G89" s="191">
        <f t="shared" si="322"/>
        <v>4.0508644674286033E-2</v>
      </c>
      <c r="H89" s="191">
        <f t="shared" si="323"/>
        <v>3.2406915739428825E-2</v>
      </c>
      <c r="I89" s="153">
        <f t="shared" ref="I89:O89" si="357">SUM(I91:I95)</f>
        <v>2815</v>
      </c>
      <c r="J89" s="153">
        <f t="shared" si="357"/>
        <v>0</v>
      </c>
      <c r="K89" s="153">
        <f t="shared" si="357"/>
        <v>0</v>
      </c>
      <c r="L89" s="153">
        <f t="shared" si="357"/>
        <v>0</v>
      </c>
      <c r="M89" s="153">
        <f t="shared" si="357"/>
        <v>2252</v>
      </c>
      <c r="N89" s="153">
        <f t="shared" si="357"/>
        <v>0</v>
      </c>
      <c r="O89" s="153">
        <f t="shared" si="357"/>
        <v>0</v>
      </c>
      <c r="P89" s="80">
        <f t="shared" ref="P89:R89" si="358">IF(BI89=0,SUM(Y89+AB89+AE89+AH89+AK89+AN89+AQ89+AT89+AW89+AZ89+BC89+BF89),BI89)</f>
        <v>2815</v>
      </c>
      <c r="Q89" s="80">
        <f t="shared" si="358"/>
        <v>0</v>
      </c>
      <c r="R89" s="80">
        <f t="shared" si="358"/>
        <v>0</v>
      </c>
      <c r="S89" s="153">
        <f t="shared" ref="S89:U89" si="359">SUM(S91:S95)</f>
        <v>0</v>
      </c>
      <c r="T89" s="153">
        <f t="shared" si="359"/>
        <v>0</v>
      </c>
      <c r="U89" s="153">
        <f t="shared" si="359"/>
        <v>0</v>
      </c>
      <c r="V89" s="192">
        <f t="shared" ref="V89:W89" si="360">M89/I89</f>
        <v>0.8</v>
      </c>
      <c r="W89" s="192" t="e">
        <f t="shared" si="360"/>
        <v>#DIV/0!</v>
      </c>
      <c r="X89" s="192" t="e">
        <f t="shared" si="26"/>
        <v>#DIV/0!</v>
      </c>
      <c r="Y89" s="153">
        <f t="shared" ref="Y89:BK89" si="361">SUM(Y91:Y95)</f>
        <v>0</v>
      </c>
      <c r="Z89" s="153">
        <f t="shared" si="361"/>
        <v>0</v>
      </c>
      <c r="AA89" s="153">
        <f t="shared" si="361"/>
        <v>0</v>
      </c>
      <c r="AB89" s="153">
        <f t="shared" si="361"/>
        <v>0</v>
      </c>
      <c r="AC89" s="153">
        <f t="shared" si="361"/>
        <v>0</v>
      </c>
      <c r="AD89" s="153">
        <f t="shared" si="361"/>
        <v>0</v>
      </c>
      <c r="AE89" s="153">
        <f t="shared" si="361"/>
        <v>0</v>
      </c>
      <c r="AF89" s="153">
        <f t="shared" si="361"/>
        <v>0</v>
      </c>
      <c r="AG89" s="153">
        <f t="shared" si="361"/>
        <v>0</v>
      </c>
      <c r="AH89" s="153">
        <f t="shared" si="361"/>
        <v>0</v>
      </c>
      <c r="AI89" s="153">
        <f t="shared" si="361"/>
        <v>0</v>
      </c>
      <c r="AJ89" s="153">
        <f t="shared" si="361"/>
        <v>0</v>
      </c>
      <c r="AK89" s="153">
        <f t="shared" si="361"/>
        <v>0</v>
      </c>
      <c r="AL89" s="153">
        <f t="shared" si="361"/>
        <v>0</v>
      </c>
      <c r="AM89" s="153">
        <f t="shared" si="361"/>
        <v>0</v>
      </c>
      <c r="AN89" s="153">
        <f t="shared" si="361"/>
        <v>2815</v>
      </c>
      <c r="AO89" s="153">
        <f t="shared" si="361"/>
        <v>0</v>
      </c>
      <c r="AP89" s="153">
        <f t="shared" si="361"/>
        <v>0</v>
      </c>
      <c r="AQ89" s="153">
        <f t="shared" si="361"/>
        <v>0</v>
      </c>
      <c r="AR89" s="153">
        <f t="shared" si="361"/>
        <v>0</v>
      </c>
      <c r="AS89" s="153">
        <f t="shared" si="361"/>
        <v>0</v>
      </c>
      <c r="AT89" s="153">
        <f t="shared" si="361"/>
        <v>0</v>
      </c>
      <c r="AU89" s="153">
        <f t="shared" si="361"/>
        <v>0</v>
      </c>
      <c r="AV89" s="153">
        <f t="shared" si="361"/>
        <v>0</v>
      </c>
      <c r="AW89" s="153">
        <f t="shared" si="361"/>
        <v>0</v>
      </c>
      <c r="AX89" s="153">
        <f t="shared" si="361"/>
        <v>0</v>
      </c>
      <c r="AY89" s="153">
        <f t="shared" si="361"/>
        <v>0</v>
      </c>
      <c r="AZ89" s="153">
        <f t="shared" si="361"/>
        <v>0</v>
      </c>
      <c r="BA89" s="153">
        <f t="shared" si="361"/>
        <v>0</v>
      </c>
      <c r="BB89" s="153">
        <f t="shared" si="361"/>
        <v>0</v>
      </c>
      <c r="BC89" s="153">
        <f t="shared" si="361"/>
        <v>0</v>
      </c>
      <c r="BD89" s="153">
        <f t="shared" si="361"/>
        <v>0</v>
      </c>
      <c r="BE89" s="153">
        <f t="shared" si="361"/>
        <v>0</v>
      </c>
      <c r="BF89" s="153">
        <f t="shared" si="361"/>
        <v>0</v>
      </c>
      <c r="BG89" s="153">
        <f t="shared" si="361"/>
        <v>0</v>
      </c>
      <c r="BH89" s="153">
        <f t="shared" si="361"/>
        <v>0</v>
      </c>
      <c r="BI89" s="153">
        <f t="shared" si="361"/>
        <v>0</v>
      </c>
      <c r="BJ89" s="153">
        <f t="shared" si="361"/>
        <v>0</v>
      </c>
      <c r="BK89" s="153">
        <f t="shared" si="361"/>
        <v>0</v>
      </c>
      <c r="BL89" s="156"/>
      <c r="BM89" s="157"/>
      <c r="BN89" s="157"/>
      <c r="BO89" s="157"/>
      <c r="BP89" s="157"/>
    </row>
    <row r="90" spans="1:68" ht="15.75" customHeight="1">
      <c r="A90" s="167"/>
      <c r="B90" s="167"/>
      <c r="C90" s="168"/>
      <c r="D90" s="169" t="s">
        <v>328</v>
      </c>
      <c r="E90" s="170">
        <v>59491.34</v>
      </c>
      <c r="F90" s="171"/>
      <c r="G90" s="93"/>
      <c r="H90" s="93"/>
      <c r="I90" s="173"/>
      <c r="J90" s="173"/>
      <c r="K90" s="173"/>
      <c r="L90" s="173"/>
      <c r="M90" s="174"/>
      <c r="N90" s="174"/>
      <c r="O90" s="174"/>
      <c r="P90" s="81"/>
      <c r="Q90" s="81"/>
      <c r="R90" s="81"/>
      <c r="S90" s="174"/>
      <c r="T90" s="174"/>
      <c r="U90" s="174"/>
      <c r="V90" s="175"/>
      <c r="W90" s="175"/>
      <c r="X90" s="175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9"/>
      <c r="BM90" s="180"/>
      <c r="BN90" s="180"/>
      <c r="BO90" s="180"/>
      <c r="BP90" s="180"/>
    </row>
    <row r="91" spans="1:68" ht="15.75" customHeight="1">
      <c r="A91" s="364" t="s">
        <v>659</v>
      </c>
      <c r="B91" s="196"/>
      <c r="C91" s="197" t="s">
        <v>165</v>
      </c>
      <c r="D91" s="198" t="s">
        <v>689</v>
      </c>
      <c r="E91" s="199">
        <v>10000</v>
      </c>
      <c r="F91" s="171"/>
      <c r="G91" s="93">
        <f>I91/E91</f>
        <v>0.22520000000000001</v>
      </c>
      <c r="H91" s="93">
        <f>M91/E91</f>
        <v>0.22520000000000001</v>
      </c>
      <c r="I91" s="365">
        <f>2252</f>
        <v>2252</v>
      </c>
      <c r="J91" s="173"/>
      <c r="K91" s="173"/>
      <c r="L91" s="173"/>
      <c r="M91" s="174">
        <f t="shared" ref="M91:O91" si="362">Y91+AB91+AE91+AH91+AK91+AN91+AQ91+AT91+AW91+AZ91+BC91+BF91</f>
        <v>2252</v>
      </c>
      <c r="N91" s="174">
        <f t="shared" si="362"/>
        <v>0</v>
      </c>
      <c r="O91" s="174">
        <f t="shared" si="362"/>
        <v>0</v>
      </c>
      <c r="P91" s="81">
        <f t="shared" ref="P91:R91" si="363">IF(BI91=0,SUM(Y91+AB91+AE91+AH91+AK91+AN91+AQ91+AT91+AW91+AZ91+BC91+BF91),BI91)</f>
        <v>2252</v>
      </c>
      <c r="Q91" s="81">
        <f t="shared" si="363"/>
        <v>0</v>
      </c>
      <c r="R91" s="81">
        <f t="shared" si="363"/>
        <v>0</v>
      </c>
      <c r="S91" s="174">
        <f t="shared" ref="S91:T91" si="364">I91-M91</f>
        <v>0</v>
      </c>
      <c r="T91" s="174">
        <f t="shared" si="364"/>
        <v>0</v>
      </c>
      <c r="U91" s="174">
        <f>L91-O91</f>
        <v>0</v>
      </c>
      <c r="V91" s="175">
        <f t="shared" ref="V91:W91" si="365">M91/I91</f>
        <v>1</v>
      </c>
      <c r="W91" s="175" t="e">
        <f t="shared" si="365"/>
        <v>#DIV/0!</v>
      </c>
      <c r="X91" s="175" t="e">
        <f>O91/L91</f>
        <v>#DIV/0!</v>
      </c>
      <c r="Y91" s="171"/>
      <c r="Z91" s="171"/>
      <c r="AA91" s="171"/>
      <c r="AB91" s="171"/>
      <c r="AC91" s="171"/>
      <c r="AD91" s="171"/>
      <c r="AE91" s="171"/>
      <c r="AF91" s="170">
        <v>0</v>
      </c>
      <c r="AG91" s="171"/>
      <c r="AH91" s="171"/>
      <c r="AI91" s="170">
        <v>0</v>
      </c>
      <c r="AJ91" s="171"/>
      <c r="AK91" s="171"/>
      <c r="AL91" s="170">
        <v>0</v>
      </c>
      <c r="AM91" s="171"/>
      <c r="AN91" s="177">
        <f>2252</f>
        <v>2252</v>
      </c>
      <c r="AO91" s="200">
        <v>0</v>
      </c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9"/>
      <c r="BM91" s="180"/>
      <c r="BN91" s="180"/>
      <c r="BO91" s="180"/>
      <c r="BP91" s="180"/>
    </row>
    <row r="92" spans="1:68" ht="15.75" customHeight="1">
      <c r="A92" s="135"/>
      <c r="B92" s="135"/>
      <c r="C92" s="89" t="s">
        <v>165</v>
      </c>
      <c r="D92" s="121" t="s">
        <v>330</v>
      </c>
      <c r="E92" s="146"/>
      <c r="F92" s="146">
        <v>0</v>
      </c>
      <c r="G92" s="93"/>
      <c r="H92" s="93"/>
      <c r="I92" s="201"/>
      <c r="J92" s="202"/>
      <c r="K92" s="202"/>
      <c r="L92" s="144"/>
      <c r="M92" s="96"/>
      <c r="N92" s="96"/>
      <c r="O92" s="96"/>
      <c r="P92" s="81">
        <f t="shared" ref="P92:Q92" si="366">IF(BI92=0,SUM(Y92+AB92+AE92+AH92+AK92+AN92+AQ92+AT92+AW92+AZ92+BC92+BF92),BI92)</f>
        <v>0</v>
      </c>
      <c r="Q92" s="81">
        <f t="shared" si="366"/>
        <v>0</v>
      </c>
      <c r="R92" s="81"/>
      <c r="S92" s="96"/>
      <c r="T92" s="96"/>
      <c r="U92" s="96"/>
      <c r="V92" s="97"/>
      <c r="W92" s="97"/>
      <c r="X92" s="97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102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98"/>
      <c r="BM92" s="99"/>
      <c r="BN92" s="99"/>
      <c r="BO92" s="99"/>
      <c r="BP92" s="99"/>
    </row>
    <row r="93" spans="1:68" ht="15.75" customHeight="1">
      <c r="A93" s="88" t="s">
        <v>564</v>
      </c>
      <c r="B93" s="135"/>
      <c r="C93" s="89" t="s">
        <v>240</v>
      </c>
      <c r="D93" s="121" t="s">
        <v>331</v>
      </c>
      <c r="E93" s="146"/>
      <c r="F93" s="194">
        <v>21041.95</v>
      </c>
      <c r="G93" s="93"/>
      <c r="H93" s="93"/>
      <c r="I93" s="201">
        <f>563</f>
        <v>563</v>
      </c>
      <c r="J93" s="202"/>
      <c r="K93" s="202"/>
      <c r="L93" s="203"/>
      <c r="M93" s="96"/>
      <c r="N93" s="96"/>
      <c r="O93" s="96"/>
      <c r="P93" s="81">
        <f t="shared" ref="P93:Q93" si="367">IF(BI93=0,SUM(Y93+AB93+AE93+AH93+AK93+AN93+AQ93+AT93+AW93+AZ93+BC93+BF93),BI93)</f>
        <v>563</v>
      </c>
      <c r="Q93" s="81">
        <f t="shared" si="367"/>
        <v>0</v>
      </c>
      <c r="R93" s="81"/>
      <c r="S93" s="96"/>
      <c r="T93" s="96"/>
      <c r="U93" s="96"/>
      <c r="V93" s="97"/>
      <c r="W93" s="97"/>
      <c r="X93" s="97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102">
        <f>563</f>
        <v>563</v>
      </c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98"/>
      <c r="BM93" s="99"/>
      <c r="BN93" s="99"/>
      <c r="BO93" s="99"/>
      <c r="BP93" s="99"/>
    </row>
    <row r="94" spans="1:68" ht="15.75" customHeight="1">
      <c r="A94" s="88"/>
      <c r="B94" s="88"/>
      <c r="C94" s="89" t="s">
        <v>332</v>
      </c>
      <c r="D94" s="90" t="s">
        <v>333</v>
      </c>
      <c r="E94" s="165"/>
      <c r="F94" s="165"/>
      <c r="G94" s="93" t="e">
        <f t="shared" ref="G94:G116" si="368">I94/E94</f>
        <v>#DIV/0!</v>
      </c>
      <c r="H94" s="93" t="e">
        <f t="shared" ref="H94:H116" si="369">M94/E94</f>
        <v>#DIV/0!</v>
      </c>
      <c r="I94" s="95"/>
      <c r="J94" s="95"/>
      <c r="K94" s="95"/>
      <c r="L94" s="95"/>
      <c r="M94" s="96">
        <f t="shared" ref="M94:O94" si="370">Y94+AB94+AE94+AH94+AK94+AN94+AQ94+AT94+AW94+AZ94+BC94+BF94</f>
        <v>0</v>
      </c>
      <c r="N94" s="96">
        <f t="shared" si="370"/>
        <v>0</v>
      </c>
      <c r="O94" s="96">
        <f t="shared" si="370"/>
        <v>0</v>
      </c>
      <c r="P94" s="81">
        <f t="shared" ref="P94:R94" si="371">IF(BI94=0,SUM(Y94+AB94+AE94+AH94+AK94+AN94+AQ94+AT94+AW94+AZ94+BC94+BF94),BI94)</f>
        <v>0</v>
      </c>
      <c r="Q94" s="81">
        <f t="shared" si="371"/>
        <v>0</v>
      </c>
      <c r="R94" s="81">
        <f t="shared" si="371"/>
        <v>0</v>
      </c>
      <c r="S94" s="96">
        <f t="shared" ref="S94:T94" si="372">I94-M94</f>
        <v>0</v>
      </c>
      <c r="T94" s="96">
        <f t="shared" si="372"/>
        <v>0</v>
      </c>
      <c r="U94" s="96">
        <f t="shared" ref="U94:U95" si="373">L94-O94</f>
        <v>0</v>
      </c>
      <c r="V94" s="97" t="e">
        <f t="shared" ref="V94:W94" si="374">M94/I94</f>
        <v>#DIV/0!</v>
      </c>
      <c r="W94" s="97" t="e">
        <f t="shared" si="374"/>
        <v>#DIV/0!</v>
      </c>
      <c r="X94" s="97" t="e">
        <f t="shared" ref="X94:X102" si="375">O94/L94</f>
        <v>#DIV/0!</v>
      </c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8"/>
      <c r="BM94" s="99"/>
      <c r="BN94" s="99"/>
      <c r="BO94" s="99"/>
      <c r="BP94" s="99"/>
    </row>
    <row r="95" spans="1:68" ht="15.75" customHeight="1">
      <c r="A95" s="88"/>
      <c r="B95" s="88"/>
      <c r="C95" s="89" t="s">
        <v>161</v>
      </c>
      <c r="D95" s="90" t="s">
        <v>317</v>
      </c>
      <c r="E95" s="165"/>
      <c r="F95" s="165"/>
      <c r="G95" s="93" t="e">
        <f t="shared" si="368"/>
        <v>#DIV/0!</v>
      </c>
      <c r="H95" s="93" t="e">
        <f t="shared" si="369"/>
        <v>#DIV/0!</v>
      </c>
      <c r="I95" s="95"/>
      <c r="J95" s="95"/>
      <c r="K95" s="95"/>
      <c r="L95" s="95"/>
      <c r="M95" s="96">
        <f t="shared" ref="M95:O95" si="376">Y95+AB95+AE95+AH95+AK95+AN95+AQ95+AT95+AW95+AZ95+BC95+BF95</f>
        <v>0</v>
      </c>
      <c r="N95" s="96">
        <f t="shared" si="376"/>
        <v>0</v>
      </c>
      <c r="O95" s="96">
        <f t="shared" si="376"/>
        <v>0</v>
      </c>
      <c r="P95" s="81">
        <f t="shared" ref="P95:R95" si="377">IF(BI95=0,SUM(Y95+AB95+AE95+AH95+AK95+AN95+AQ95+AT95+AW95+AZ95+BC95+BF95),BI95)</f>
        <v>0</v>
      </c>
      <c r="Q95" s="81">
        <f t="shared" si="377"/>
        <v>0</v>
      </c>
      <c r="R95" s="81">
        <f t="shared" si="377"/>
        <v>0</v>
      </c>
      <c r="S95" s="96">
        <f t="shared" ref="S95:T95" si="378">I95-M95</f>
        <v>0</v>
      </c>
      <c r="T95" s="96">
        <f t="shared" si="378"/>
        <v>0</v>
      </c>
      <c r="U95" s="96">
        <f t="shared" si="373"/>
        <v>0</v>
      </c>
      <c r="V95" s="97" t="e">
        <f t="shared" ref="V95:W95" si="379">M95/I95</f>
        <v>#DIV/0!</v>
      </c>
      <c r="W95" s="97" t="e">
        <f t="shared" si="379"/>
        <v>#DIV/0!</v>
      </c>
      <c r="X95" s="97" t="e">
        <f t="shared" si="375"/>
        <v>#DIV/0!</v>
      </c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8"/>
      <c r="BM95" s="99"/>
      <c r="BN95" s="99"/>
      <c r="BO95" s="99"/>
      <c r="BP95" s="99"/>
    </row>
    <row r="96" spans="1:68" ht="15.75" customHeight="1">
      <c r="A96" s="85"/>
      <c r="B96" s="85"/>
      <c r="C96" s="85" t="s">
        <v>334</v>
      </c>
      <c r="D96" s="85"/>
      <c r="E96" s="86">
        <f t="shared" ref="E96:F96" si="380">E97+E114+E119+E145+E150+E154</f>
        <v>273274.02</v>
      </c>
      <c r="F96" s="86">
        <f t="shared" si="380"/>
        <v>1183964.47</v>
      </c>
      <c r="G96" s="106">
        <f t="shared" si="368"/>
        <v>2.9454158869547862</v>
      </c>
      <c r="H96" s="106">
        <f t="shared" si="369"/>
        <v>0.14195557265194839</v>
      </c>
      <c r="I96" s="86">
        <f t="shared" ref="I96:O96" si="381">I97+I114+I119+I145+I150+I154</f>
        <v>804905.64</v>
      </c>
      <c r="J96" s="86">
        <f t="shared" si="381"/>
        <v>751131.49</v>
      </c>
      <c r="K96" s="86">
        <f t="shared" si="381"/>
        <v>0</v>
      </c>
      <c r="L96" s="86">
        <f t="shared" si="381"/>
        <v>0</v>
      </c>
      <c r="M96" s="86">
        <f t="shared" si="381"/>
        <v>38792.769999999997</v>
      </c>
      <c r="N96" s="86">
        <f t="shared" si="381"/>
        <v>499087.07</v>
      </c>
      <c r="O96" s="86">
        <f t="shared" si="381"/>
        <v>0</v>
      </c>
      <c r="P96" s="86">
        <f t="shared" ref="P96:R96" si="382">IF(BI96=0,SUM(Y96+AB96+AE96+AH96+AK96+AN96+AQ96+AT96+AW96+AZ96+BC96+BF96),BI96)</f>
        <v>38792.769999999997</v>
      </c>
      <c r="Q96" s="86">
        <f t="shared" si="382"/>
        <v>499087.07000000007</v>
      </c>
      <c r="R96" s="86">
        <f t="shared" si="382"/>
        <v>0</v>
      </c>
      <c r="S96" s="86">
        <f t="shared" ref="S96:U96" si="383">S97+S114+S119+S145+S150+S154</f>
        <v>766112.87000000011</v>
      </c>
      <c r="T96" s="86">
        <f t="shared" si="383"/>
        <v>252044.41999999998</v>
      </c>
      <c r="U96" s="86">
        <f t="shared" si="383"/>
        <v>0</v>
      </c>
      <c r="V96" s="87">
        <f t="shared" ref="V96:W96" si="384">M96/I96</f>
        <v>4.8195425739593518E-2</v>
      </c>
      <c r="W96" s="87">
        <f t="shared" si="384"/>
        <v>0.66444700647552402</v>
      </c>
      <c r="X96" s="87" t="e">
        <f t="shared" si="375"/>
        <v>#DIV/0!</v>
      </c>
      <c r="Y96" s="86">
        <f t="shared" ref="Y96:BK96" si="385">Y97+Y114+Y119+Y145+Y150+Y154</f>
        <v>0</v>
      </c>
      <c r="Z96" s="86">
        <f t="shared" si="385"/>
        <v>53060</v>
      </c>
      <c r="AA96" s="86">
        <f t="shared" si="385"/>
        <v>0</v>
      </c>
      <c r="AB96" s="86">
        <f t="shared" si="385"/>
        <v>0</v>
      </c>
      <c r="AC96" s="86">
        <f t="shared" si="385"/>
        <v>61206.74</v>
      </c>
      <c r="AD96" s="86">
        <f t="shared" si="385"/>
        <v>0</v>
      </c>
      <c r="AE96" s="86">
        <f t="shared" si="385"/>
        <v>0</v>
      </c>
      <c r="AF96" s="86">
        <f t="shared" si="385"/>
        <v>63661.509999999995</v>
      </c>
      <c r="AG96" s="86">
        <f t="shared" si="385"/>
        <v>0</v>
      </c>
      <c r="AH96" s="86">
        <f t="shared" si="385"/>
        <v>0</v>
      </c>
      <c r="AI96" s="86">
        <f t="shared" si="385"/>
        <v>166468.45000000001</v>
      </c>
      <c r="AJ96" s="86">
        <f t="shared" si="385"/>
        <v>0</v>
      </c>
      <c r="AK96" s="86">
        <f t="shared" si="385"/>
        <v>0</v>
      </c>
      <c r="AL96" s="86">
        <f t="shared" si="385"/>
        <v>54407.4</v>
      </c>
      <c r="AM96" s="86">
        <f t="shared" si="385"/>
        <v>0</v>
      </c>
      <c r="AN96" s="86">
        <f t="shared" si="385"/>
        <v>38792.769999999997</v>
      </c>
      <c r="AO96" s="86">
        <f t="shared" si="385"/>
        <v>100282.97</v>
      </c>
      <c r="AP96" s="86">
        <f t="shared" si="385"/>
        <v>0</v>
      </c>
      <c r="AQ96" s="86">
        <f t="shared" si="385"/>
        <v>0</v>
      </c>
      <c r="AR96" s="86">
        <f t="shared" si="385"/>
        <v>0</v>
      </c>
      <c r="AS96" s="86">
        <f t="shared" si="385"/>
        <v>0</v>
      </c>
      <c r="AT96" s="86">
        <f t="shared" si="385"/>
        <v>0</v>
      </c>
      <c r="AU96" s="86">
        <f t="shared" si="385"/>
        <v>0</v>
      </c>
      <c r="AV96" s="86">
        <f t="shared" si="385"/>
        <v>0</v>
      </c>
      <c r="AW96" s="86">
        <f t="shared" si="385"/>
        <v>0</v>
      </c>
      <c r="AX96" s="86">
        <f t="shared" si="385"/>
        <v>0</v>
      </c>
      <c r="AY96" s="86">
        <f t="shared" si="385"/>
        <v>0</v>
      </c>
      <c r="AZ96" s="86">
        <f t="shared" si="385"/>
        <v>0</v>
      </c>
      <c r="BA96" s="86">
        <f t="shared" si="385"/>
        <v>0</v>
      </c>
      <c r="BB96" s="86">
        <f t="shared" si="385"/>
        <v>0</v>
      </c>
      <c r="BC96" s="86">
        <f t="shared" si="385"/>
        <v>0</v>
      </c>
      <c r="BD96" s="86">
        <f t="shared" si="385"/>
        <v>0</v>
      </c>
      <c r="BE96" s="86">
        <f t="shared" si="385"/>
        <v>0</v>
      </c>
      <c r="BF96" s="86">
        <f t="shared" si="385"/>
        <v>0</v>
      </c>
      <c r="BG96" s="86">
        <f t="shared" si="385"/>
        <v>0</v>
      </c>
      <c r="BH96" s="86">
        <f t="shared" si="385"/>
        <v>0</v>
      </c>
      <c r="BI96" s="86">
        <f t="shared" si="385"/>
        <v>0</v>
      </c>
      <c r="BJ96" s="86">
        <f t="shared" si="385"/>
        <v>0</v>
      </c>
      <c r="BK96" s="86">
        <f t="shared" si="385"/>
        <v>0</v>
      </c>
      <c r="BL96" s="148"/>
      <c r="BM96" s="149"/>
      <c r="BN96" s="149"/>
      <c r="BO96" s="149"/>
      <c r="BP96" s="149"/>
    </row>
    <row r="97" spans="1:68" ht="15.75" customHeight="1">
      <c r="A97" s="150"/>
      <c r="B97" s="150"/>
      <c r="C97" s="151"/>
      <c r="D97" s="152" t="s">
        <v>302</v>
      </c>
      <c r="E97" s="153">
        <f t="shared" ref="E97:F97" si="386">SUM(E98:E113)</f>
        <v>97800</v>
      </c>
      <c r="F97" s="153">
        <f t="shared" si="386"/>
        <v>10000</v>
      </c>
      <c r="G97" s="191">
        <f t="shared" si="368"/>
        <v>0.86464212678936603</v>
      </c>
      <c r="H97" s="191">
        <f t="shared" si="369"/>
        <v>7.077914110429448E-2</v>
      </c>
      <c r="I97" s="153">
        <f t="shared" ref="I97:O97" si="387">SUM(I98:I113)</f>
        <v>84562</v>
      </c>
      <c r="J97" s="153">
        <f t="shared" si="387"/>
        <v>75763.899999999994</v>
      </c>
      <c r="K97" s="153">
        <f t="shared" si="387"/>
        <v>0</v>
      </c>
      <c r="L97" s="153">
        <f t="shared" si="387"/>
        <v>0</v>
      </c>
      <c r="M97" s="153">
        <f t="shared" si="387"/>
        <v>6922.2</v>
      </c>
      <c r="N97" s="153">
        <f t="shared" si="387"/>
        <v>55767</v>
      </c>
      <c r="O97" s="153">
        <f t="shared" si="387"/>
        <v>0</v>
      </c>
      <c r="P97" s="80">
        <f t="shared" ref="P97:R97" si="388">IF(BI97=0,SUM(Y97+AB97+AE97+AH97+AK97+AN97+AQ97+AT97+AW97+AZ97+BC97+BF97),BI97)</f>
        <v>6922.2</v>
      </c>
      <c r="Q97" s="80">
        <f t="shared" si="388"/>
        <v>55767</v>
      </c>
      <c r="R97" s="80">
        <f t="shared" si="388"/>
        <v>0</v>
      </c>
      <c r="S97" s="153">
        <f t="shared" ref="S97:U97" si="389">SUM(S98:S113)</f>
        <v>77639.8</v>
      </c>
      <c r="T97" s="153">
        <f t="shared" si="389"/>
        <v>19996.900000000001</v>
      </c>
      <c r="U97" s="153">
        <f t="shared" si="389"/>
        <v>0</v>
      </c>
      <c r="V97" s="192">
        <f t="shared" ref="V97:W97" si="390">M97/I97</f>
        <v>8.1859464061871764E-2</v>
      </c>
      <c r="W97" s="192">
        <f t="shared" si="390"/>
        <v>0.73606295346464479</v>
      </c>
      <c r="X97" s="192" t="e">
        <f t="shared" si="375"/>
        <v>#DIV/0!</v>
      </c>
      <c r="Y97" s="153">
        <f t="shared" ref="Y97:BK97" si="391">SUM(Y98:Y113)</f>
        <v>0</v>
      </c>
      <c r="Z97" s="153">
        <f t="shared" si="391"/>
        <v>52560</v>
      </c>
      <c r="AA97" s="153">
        <f t="shared" si="391"/>
        <v>0</v>
      </c>
      <c r="AB97" s="153">
        <f t="shared" si="391"/>
        <v>0</v>
      </c>
      <c r="AC97" s="153">
        <f t="shared" si="391"/>
        <v>0</v>
      </c>
      <c r="AD97" s="153">
        <f t="shared" si="391"/>
        <v>0</v>
      </c>
      <c r="AE97" s="153">
        <f t="shared" si="391"/>
        <v>0</v>
      </c>
      <c r="AF97" s="153">
        <f t="shared" si="391"/>
        <v>0</v>
      </c>
      <c r="AG97" s="153">
        <f t="shared" si="391"/>
        <v>0</v>
      </c>
      <c r="AH97" s="153">
        <f t="shared" si="391"/>
        <v>0</v>
      </c>
      <c r="AI97" s="153">
        <f t="shared" si="391"/>
        <v>0</v>
      </c>
      <c r="AJ97" s="153">
        <f t="shared" si="391"/>
        <v>0</v>
      </c>
      <c r="AK97" s="153">
        <f t="shared" si="391"/>
        <v>0</v>
      </c>
      <c r="AL97" s="153">
        <f t="shared" si="391"/>
        <v>3207</v>
      </c>
      <c r="AM97" s="153">
        <f t="shared" si="391"/>
        <v>0</v>
      </c>
      <c r="AN97" s="153">
        <f t="shared" si="391"/>
        <v>6922.2</v>
      </c>
      <c r="AO97" s="153">
        <f t="shared" si="391"/>
        <v>0</v>
      </c>
      <c r="AP97" s="153">
        <f t="shared" si="391"/>
        <v>0</v>
      </c>
      <c r="AQ97" s="153">
        <f t="shared" si="391"/>
        <v>0</v>
      </c>
      <c r="AR97" s="153">
        <f t="shared" si="391"/>
        <v>0</v>
      </c>
      <c r="AS97" s="153">
        <f t="shared" si="391"/>
        <v>0</v>
      </c>
      <c r="AT97" s="153">
        <f t="shared" si="391"/>
        <v>0</v>
      </c>
      <c r="AU97" s="153">
        <f t="shared" si="391"/>
        <v>0</v>
      </c>
      <c r="AV97" s="153">
        <f t="shared" si="391"/>
        <v>0</v>
      </c>
      <c r="AW97" s="153">
        <f t="shared" si="391"/>
        <v>0</v>
      </c>
      <c r="AX97" s="153">
        <f t="shared" si="391"/>
        <v>0</v>
      </c>
      <c r="AY97" s="153">
        <f t="shared" si="391"/>
        <v>0</v>
      </c>
      <c r="AZ97" s="153">
        <f t="shared" si="391"/>
        <v>0</v>
      </c>
      <c r="BA97" s="153">
        <f t="shared" si="391"/>
        <v>0</v>
      </c>
      <c r="BB97" s="153">
        <f t="shared" si="391"/>
        <v>0</v>
      </c>
      <c r="BC97" s="153">
        <f t="shared" si="391"/>
        <v>0</v>
      </c>
      <c r="BD97" s="153">
        <f t="shared" si="391"/>
        <v>0</v>
      </c>
      <c r="BE97" s="153">
        <f t="shared" si="391"/>
        <v>0</v>
      </c>
      <c r="BF97" s="153">
        <f t="shared" si="391"/>
        <v>0</v>
      </c>
      <c r="BG97" s="153">
        <f t="shared" si="391"/>
        <v>0</v>
      </c>
      <c r="BH97" s="153">
        <f t="shared" si="391"/>
        <v>0</v>
      </c>
      <c r="BI97" s="153">
        <f t="shared" si="391"/>
        <v>0</v>
      </c>
      <c r="BJ97" s="153">
        <f t="shared" si="391"/>
        <v>0</v>
      </c>
      <c r="BK97" s="153">
        <f t="shared" si="391"/>
        <v>0</v>
      </c>
      <c r="BL97" s="156"/>
      <c r="BM97" s="157"/>
      <c r="BN97" s="157"/>
      <c r="BO97" s="157"/>
      <c r="BP97" s="157"/>
    </row>
    <row r="98" spans="1:68" ht="15.75" customHeight="1">
      <c r="A98" s="88" t="s">
        <v>516</v>
      </c>
      <c r="B98" s="204"/>
      <c r="C98" s="89" t="s">
        <v>200</v>
      </c>
      <c r="D98" s="90" t="s">
        <v>201</v>
      </c>
      <c r="E98" s="165">
        <v>4500</v>
      </c>
      <c r="F98" s="165"/>
      <c r="G98" s="93">
        <f t="shared" si="368"/>
        <v>1</v>
      </c>
      <c r="H98" s="93">
        <f t="shared" si="369"/>
        <v>0</v>
      </c>
      <c r="I98" s="95">
        <v>4500</v>
      </c>
      <c r="J98" s="95"/>
      <c r="K98" s="95"/>
      <c r="L98" s="95"/>
      <c r="M98" s="96">
        <f t="shared" ref="M98:O98" si="392">Y98+AB98+AE98+AH98+AK98+AN98+AQ98+AT98+AW98+AZ98+BC98+BF98</f>
        <v>0</v>
      </c>
      <c r="N98" s="96">
        <f t="shared" si="392"/>
        <v>0</v>
      </c>
      <c r="O98" s="96">
        <f t="shared" si="392"/>
        <v>0</v>
      </c>
      <c r="P98" s="96">
        <f t="shared" ref="P98:R98" si="393">IF(BI98=0,SUM(Y98+AB98+AE98+AH98+AK98+AN98+AQ98+AT98+AW98+AZ98+BC98+BF98),BI98)</f>
        <v>0</v>
      </c>
      <c r="Q98" s="96">
        <f t="shared" si="393"/>
        <v>0</v>
      </c>
      <c r="R98" s="96">
        <f t="shared" si="393"/>
        <v>0</v>
      </c>
      <c r="S98" s="96">
        <f t="shared" ref="S98:T98" si="394">I98-M98</f>
        <v>4500</v>
      </c>
      <c r="T98" s="96">
        <f t="shared" si="394"/>
        <v>0</v>
      </c>
      <c r="U98" s="96">
        <f t="shared" ref="U98:U113" si="395">L98-O98</f>
        <v>0</v>
      </c>
      <c r="V98" s="97">
        <f t="shared" ref="V98:W98" si="396">M98/I98</f>
        <v>0</v>
      </c>
      <c r="W98" s="97" t="e">
        <f t="shared" si="396"/>
        <v>#DIV/0!</v>
      </c>
      <c r="X98" s="97" t="e">
        <f t="shared" si="375"/>
        <v>#DIV/0!</v>
      </c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8"/>
      <c r="BM98" s="99"/>
      <c r="BN98" s="99"/>
      <c r="BO98" s="99"/>
      <c r="BP98" s="99"/>
    </row>
    <row r="99" spans="1:68" ht="15.75" customHeight="1">
      <c r="A99" s="88" t="s">
        <v>517</v>
      </c>
      <c r="B99" s="204"/>
      <c r="C99" s="89" t="s">
        <v>335</v>
      </c>
      <c r="D99" s="90" t="s">
        <v>336</v>
      </c>
      <c r="E99" s="165">
        <v>2500</v>
      </c>
      <c r="F99" s="165"/>
      <c r="G99" s="93">
        <f t="shared" si="368"/>
        <v>1</v>
      </c>
      <c r="H99" s="93">
        <f t="shared" si="369"/>
        <v>0</v>
      </c>
      <c r="I99" s="95">
        <v>2500</v>
      </c>
      <c r="J99" s="95"/>
      <c r="K99" s="95"/>
      <c r="L99" s="95"/>
      <c r="M99" s="96">
        <f t="shared" ref="M99:O99" si="397">Y99+AB99+AE99+AH99+AK99+AN99+AQ99+AT99+AW99+AZ99+BC99+BF99</f>
        <v>0</v>
      </c>
      <c r="N99" s="96">
        <f t="shared" si="397"/>
        <v>0</v>
      </c>
      <c r="O99" s="96">
        <f t="shared" si="397"/>
        <v>0</v>
      </c>
      <c r="P99" s="96">
        <f t="shared" ref="P99:R99" si="398">IF(BI99=0,SUM(Y99+AB99+AE99+AH99+AK99+AN99+AQ99+AT99+AW99+AZ99+BC99+BF99),BI99)</f>
        <v>0</v>
      </c>
      <c r="Q99" s="96">
        <f t="shared" si="398"/>
        <v>0</v>
      </c>
      <c r="R99" s="96">
        <f t="shared" si="398"/>
        <v>0</v>
      </c>
      <c r="S99" s="96">
        <f t="shared" ref="S99:T99" si="399">I99-M99</f>
        <v>2500</v>
      </c>
      <c r="T99" s="96">
        <f t="shared" si="399"/>
        <v>0</v>
      </c>
      <c r="U99" s="96">
        <f t="shared" si="395"/>
        <v>0</v>
      </c>
      <c r="V99" s="97">
        <f t="shared" ref="V99:W99" si="400">M99/I99</f>
        <v>0</v>
      </c>
      <c r="W99" s="97" t="e">
        <f t="shared" si="400"/>
        <v>#DIV/0!</v>
      </c>
      <c r="X99" s="97" t="e">
        <f t="shared" si="375"/>
        <v>#DIV/0!</v>
      </c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8"/>
      <c r="BM99" s="99"/>
      <c r="BN99" s="99"/>
      <c r="BO99" s="99"/>
      <c r="BP99" s="99"/>
    </row>
    <row r="100" spans="1:68" ht="15.75" customHeight="1">
      <c r="A100" s="88"/>
      <c r="B100" s="205"/>
      <c r="C100" s="89" t="s">
        <v>213</v>
      </c>
      <c r="D100" s="90" t="s">
        <v>74</v>
      </c>
      <c r="E100" s="165"/>
      <c r="F100" s="165"/>
      <c r="G100" s="93" t="e">
        <f t="shared" si="368"/>
        <v>#DIV/0!</v>
      </c>
      <c r="H100" s="93" t="e">
        <f t="shared" si="369"/>
        <v>#DIV/0!</v>
      </c>
      <c r="I100" s="95"/>
      <c r="J100" s="95"/>
      <c r="K100" s="95"/>
      <c r="L100" s="95"/>
      <c r="M100" s="96">
        <f t="shared" ref="M100:O100" si="401">Y100+AB100+AE100+AH100+AK100+AN100+AQ100+AT100+AW100+AZ100+BC100+BF100</f>
        <v>0</v>
      </c>
      <c r="N100" s="96">
        <f t="shared" si="401"/>
        <v>0</v>
      </c>
      <c r="O100" s="96">
        <f t="shared" si="401"/>
        <v>0</v>
      </c>
      <c r="P100" s="96">
        <f t="shared" ref="P100:R100" si="402">IF(BI100=0,SUM(Y100+AB100+AE100+AH100+AK100+AN100+AQ100+AT100+AW100+AZ100+BC100+BF100),BI100)</f>
        <v>0</v>
      </c>
      <c r="Q100" s="96">
        <f t="shared" si="402"/>
        <v>0</v>
      </c>
      <c r="R100" s="96">
        <f t="shared" si="402"/>
        <v>0</v>
      </c>
      <c r="S100" s="96">
        <f t="shared" ref="S100:T100" si="403">I100-M100</f>
        <v>0</v>
      </c>
      <c r="T100" s="96">
        <f t="shared" si="403"/>
        <v>0</v>
      </c>
      <c r="U100" s="96">
        <f t="shared" si="395"/>
        <v>0</v>
      </c>
      <c r="V100" s="97" t="e">
        <f t="shared" ref="V100:W100" si="404">M100/I100</f>
        <v>#DIV/0!</v>
      </c>
      <c r="W100" s="97" t="e">
        <f t="shared" si="404"/>
        <v>#DIV/0!</v>
      </c>
      <c r="X100" s="97" t="e">
        <f t="shared" si="375"/>
        <v>#DIV/0!</v>
      </c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8"/>
      <c r="BM100" s="99"/>
      <c r="BN100" s="99"/>
      <c r="BO100" s="99"/>
      <c r="BP100" s="99"/>
    </row>
    <row r="101" spans="1:68" ht="15.75" customHeight="1">
      <c r="A101" s="88"/>
      <c r="B101" s="205"/>
      <c r="C101" s="89"/>
      <c r="D101" s="206" t="s">
        <v>690</v>
      </c>
      <c r="E101" s="207"/>
      <c r="F101" s="207"/>
      <c r="G101" s="93" t="e">
        <f t="shared" si="368"/>
        <v>#DIV/0!</v>
      </c>
      <c r="H101" s="93" t="e">
        <f t="shared" si="369"/>
        <v>#DIV/0!</v>
      </c>
      <c r="I101" s="201"/>
      <c r="J101" s="203"/>
      <c r="K101" s="203"/>
      <c r="L101" s="201"/>
      <c r="M101" s="96">
        <f t="shared" ref="M101:O101" si="405">Y101+AB101+AE101+AH101+AK101+AN101+AQ101+AT101+AW101+AZ101+BC101+BF101</f>
        <v>0</v>
      </c>
      <c r="N101" s="96">
        <f t="shared" si="405"/>
        <v>0</v>
      </c>
      <c r="O101" s="96">
        <f t="shared" si="405"/>
        <v>0</v>
      </c>
      <c r="P101" s="96">
        <f t="shared" ref="P101:R101" si="406">IF(BI101=0,SUM(Y101+AB101+AE101+AH101+AK101+AN101+AQ101+AT101+AW101+AZ101+BC101+BF101),BI101)</f>
        <v>0</v>
      </c>
      <c r="Q101" s="96">
        <f t="shared" si="406"/>
        <v>0</v>
      </c>
      <c r="R101" s="96">
        <f t="shared" si="406"/>
        <v>0</v>
      </c>
      <c r="S101" s="96">
        <f t="shared" ref="S101:T101" si="407">I101-M101</f>
        <v>0</v>
      </c>
      <c r="T101" s="96">
        <f t="shared" si="407"/>
        <v>0</v>
      </c>
      <c r="U101" s="96">
        <f t="shared" si="395"/>
        <v>0</v>
      </c>
      <c r="V101" s="97" t="e">
        <f t="shared" ref="V101:W101" si="408">M101/I101</f>
        <v>#DIV/0!</v>
      </c>
      <c r="W101" s="97" t="e">
        <f t="shared" si="408"/>
        <v>#DIV/0!</v>
      </c>
      <c r="X101" s="97" t="e">
        <f t="shared" si="375"/>
        <v>#DIV/0!</v>
      </c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8"/>
      <c r="BG101" s="203"/>
      <c r="BH101" s="203"/>
      <c r="BI101" s="208"/>
      <c r="BJ101" s="203"/>
      <c r="BK101" s="203"/>
      <c r="BL101" s="98"/>
      <c r="BM101" s="99"/>
      <c r="BN101" s="99"/>
      <c r="BO101" s="99"/>
      <c r="BP101" s="99"/>
    </row>
    <row r="102" spans="1:68" ht="15.75" customHeight="1">
      <c r="A102" s="88"/>
      <c r="B102" s="205"/>
      <c r="C102" s="89" t="s">
        <v>240</v>
      </c>
      <c r="D102" s="209" t="s">
        <v>850</v>
      </c>
      <c r="E102" s="165"/>
      <c r="F102" s="146"/>
      <c r="G102" s="93" t="e">
        <f t="shared" si="368"/>
        <v>#DIV/0!</v>
      </c>
      <c r="H102" s="93" t="e">
        <f t="shared" si="369"/>
        <v>#DIV/0!</v>
      </c>
      <c r="I102" s="95"/>
      <c r="J102" s="95"/>
      <c r="K102" s="95"/>
      <c r="L102" s="95"/>
      <c r="M102" s="96">
        <f t="shared" ref="M102:O102" si="409">Y102+AB102+AE102+AH102+AK102+AN102+AQ102+AT102+AW102+AZ102+BC102+BF102</f>
        <v>0</v>
      </c>
      <c r="N102" s="96">
        <f t="shared" si="409"/>
        <v>0</v>
      </c>
      <c r="O102" s="96">
        <f t="shared" si="409"/>
        <v>0</v>
      </c>
      <c r="P102" s="96">
        <f t="shared" ref="P102:R102" si="410">IF(BI102=0,SUM(Y102+AB102+AE102+AH102+AK102+AN102+AQ102+AT102+AW102+AZ102+BC102+BF102),BI102)</f>
        <v>0</v>
      </c>
      <c r="Q102" s="96">
        <f t="shared" si="410"/>
        <v>0</v>
      </c>
      <c r="R102" s="96">
        <f t="shared" si="410"/>
        <v>0</v>
      </c>
      <c r="S102" s="96">
        <f t="shared" ref="S102:T102" si="411">I102-M102</f>
        <v>0</v>
      </c>
      <c r="T102" s="96">
        <f t="shared" si="411"/>
        <v>0</v>
      </c>
      <c r="U102" s="96">
        <f t="shared" si="395"/>
        <v>0</v>
      </c>
      <c r="V102" s="97" t="e">
        <f t="shared" ref="V102:W102" si="412">M102/I102</f>
        <v>#DIV/0!</v>
      </c>
      <c r="W102" s="97" t="e">
        <f t="shared" si="412"/>
        <v>#DIV/0!</v>
      </c>
      <c r="X102" s="97" t="e">
        <f t="shared" si="375"/>
        <v>#DIV/0!</v>
      </c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8"/>
      <c r="BM102" s="99"/>
      <c r="BN102" s="99"/>
      <c r="BO102" s="99"/>
      <c r="BP102" s="99"/>
    </row>
    <row r="103" spans="1:68" ht="15.75" customHeight="1">
      <c r="A103" s="88"/>
      <c r="B103" s="205"/>
      <c r="C103" s="89" t="s">
        <v>161</v>
      </c>
      <c r="D103" s="90" t="s">
        <v>339</v>
      </c>
      <c r="E103" s="165">
        <v>800</v>
      </c>
      <c r="F103" s="165"/>
      <c r="G103" s="93">
        <f t="shared" si="368"/>
        <v>0</v>
      </c>
      <c r="H103" s="93">
        <f t="shared" si="369"/>
        <v>0</v>
      </c>
      <c r="I103" s="95"/>
      <c r="J103" s="95"/>
      <c r="K103" s="95"/>
      <c r="L103" s="95"/>
      <c r="M103" s="96">
        <f t="shared" ref="M103:O103" si="413">Y103+AB103+AE103+AH103+AK103+AN103+AQ103+AT103+AW103+AZ103+BC103+BF103</f>
        <v>0</v>
      </c>
      <c r="N103" s="96">
        <f t="shared" si="413"/>
        <v>0</v>
      </c>
      <c r="O103" s="96">
        <f t="shared" si="413"/>
        <v>0</v>
      </c>
      <c r="P103" s="96">
        <f t="shared" ref="P103:R103" si="414">IF(BI103=0,SUM(Y103+AB103+AE103+AH103+AK103+AN103+AQ103+AT103+AW103+AZ103+BC103+BF103),BI103)</f>
        <v>0</v>
      </c>
      <c r="Q103" s="96">
        <f t="shared" si="414"/>
        <v>0</v>
      </c>
      <c r="R103" s="96">
        <f t="shared" si="414"/>
        <v>0</v>
      </c>
      <c r="S103" s="96">
        <f t="shared" ref="S103:T103" si="415">I103-M103</f>
        <v>0</v>
      </c>
      <c r="T103" s="96">
        <f t="shared" si="415"/>
        <v>0</v>
      </c>
      <c r="U103" s="96">
        <f t="shared" si="395"/>
        <v>0</v>
      </c>
      <c r="V103" s="97" t="e">
        <f t="shared" ref="V103:W103" si="416">M103/I103</f>
        <v>#DIV/0!</v>
      </c>
      <c r="W103" s="97" t="e">
        <f t="shared" si="416"/>
        <v>#DIV/0!</v>
      </c>
      <c r="X103" s="97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102">
        <v>0</v>
      </c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8"/>
      <c r="BM103" s="99"/>
      <c r="BN103" s="99"/>
      <c r="BO103" s="99"/>
      <c r="BP103" s="99"/>
    </row>
    <row r="104" spans="1:68" ht="15.75" customHeight="1">
      <c r="A104" s="88"/>
      <c r="B104" s="205"/>
      <c r="C104" s="89" t="s">
        <v>340</v>
      </c>
      <c r="D104" s="90" t="s">
        <v>341</v>
      </c>
      <c r="E104" s="165"/>
      <c r="F104" s="165"/>
      <c r="G104" s="93" t="e">
        <f t="shared" si="368"/>
        <v>#DIV/0!</v>
      </c>
      <c r="H104" s="93" t="e">
        <f t="shared" si="369"/>
        <v>#DIV/0!</v>
      </c>
      <c r="I104" s="95"/>
      <c r="J104" s="95"/>
      <c r="K104" s="95"/>
      <c r="L104" s="95"/>
      <c r="M104" s="96">
        <f t="shared" ref="M104:O104" si="417">Y104+AB104+AE104+AH104+AK104+AN104+AQ104+AT104+AW104+AZ104+BC104+BF104</f>
        <v>0</v>
      </c>
      <c r="N104" s="96">
        <f t="shared" si="417"/>
        <v>0</v>
      </c>
      <c r="O104" s="96">
        <f t="shared" si="417"/>
        <v>0</v>
      </c>
      <c r="P104" s="96">
        <f t="shared" ref="P104:R104" si="418">IF(BI104=0,SUM(Y104+AB104+AE104+AH104+AK104+AN104+AQ104+AT104+AW104+AZ104+BC104+BF104),BI104)</f>
        <v>0</v>
      </c>
      <c r="Q104" s="96">
        <f t="shared" si="418"/>
        <v>0</v>
      </c>
      <c r="R104" s="96">
        <f t="shared" si="418"/>
        <v>0</v>
      </c>
      <c r="S104" s="96">
        <f t="shared" ref="S104:T104" si="419">I104-M104</f>
        <v>0</v>
      </c>
      <c r="T104" s="96">
        <f t="shared" si="419"/>
        <v>0</v>
      </c>
      <c r="U104" s="96">
        <f t="shared" si="395"/>
        <v>0</v>
      </c>
      <c r="V104" s="97" t="e">
        <f t="shared" ref="V104:W104" si="420">M104/I104</f>
        <v>#DIV/0!</v>
      </c>
      <c r="W104" s="97" t="e">
        <f t="shared" si="420"/>
        <v>#DIV/0!</v>
      </c>
      <c r="X104" s="97" t="e">
        <f t="shared" ref="X104:X116" si="421">O104/L104</f>
        <v>#DIV/0!</v>
      </c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8"/>
      <c r="BM104" s="99"/>
      <c r="BN104" s="99"/>
      <c r="BO104" s="99"/>
      <c r="BP104" s="99"/>
    </row>
    <row r="105" spans="1:68" ht="15.75" customHeight="1">
      <c r="A105" s="88"/>
      <c r="B105" s="205"/>
      <c r="C105" s="100" t="s">
        <v>268</v>
      </c>
      <c r="D105" s="90" t="s">
        <v>140</v>
      </c>
      <c r="E105" s="91">
        <v>15000</v>
      </c>
      <c r="F105" s="165"/>
      <c r="G105" s="93">
        <f t="shared" si="368"/>
        <v>0</v>
      </c>
      <c r="H105" s="93">
        <f t="shared" si="369"/>
        <v>0</v>
      </c>
      <c r="I105" s="95"/>
      <c r="J105" s="95"/>
      <c r="K105" s="95"/>
      <c r="L105" s="95"/>
      <c r="M105" s="96">
        <f t="shared" ref="M105:O105" si="422">Y105+AB105+AE105+AH105+AK105+AN105+AQ105+AT105+AW105+AZ105+BC105+BF105</f>
        <v>0</v>
      </c>
      <c r="N105" s="96">
        <f t="shared" si="422"/>
        <v>0</v>
      </c>
      <c r="O105" s="96">
        <f t="shared" si="422"/>
        <v>0</v>
      </c>
      <c r="P105" s="96">
        <f t="shared" ref="P105:R105" si="423">IF(BI105=0,SUM(Y105+AB105+AE105+AH105+AK105+AN105+AQ105+AT105+AW105+AZ105+BC105+BF105),BI105)</f>
        <v>0</v>
      </c>
      <c r="Q105" s="96">
        <f t="shared" si="423"/>
        <v>0</v>
      </c>
      <c r="R105" s="96">
        <f t="shared" si="423"/>
        <v>0</v>
      </c>
      <c r="S105" s="96">
        <f t="shared" ref="S105:T105" si="424">I105-M105</f>
        <v>0</v>
      </c>
      <c r="T105" s="96">
        <f t="shared" si="424"/>
        <v>0</v>
      </c>
      <c r="U105" s="96">
        <f t="shared" si="395"/>
        <v>0</v>
      </c>
      <c r="V105" s="97" t="e">
        <f t="shared" ref="V105:W105" si="425">M105/I105</f>
        <v>#DIV/0!</v>
      </c>
      <c r="W105" s="97" t="e">
        <f t="shared" si="425"/>
        <v>#DIV/0!</v>
      </c>
      <c r="X105" s="97" t="e">
        <f t="shared" si="421"/>
        <v>#DIV/0!</v>
      </c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8"/>
      <c r="BM105" s="99"/>
      <c r="BN105" s="99"/>
      <c r="BO105" s="99"/>
      <c r="BP105" s="99"/>
    </row>
    <row r="106" spans="1:68" ht="15.75" customHeight="1">
      <c r="A106" s="353" t="s">
        <v>614</v>
      </c>
      <c r="B106" s="210"/>
      <c r="C106" s="100" t="s">
        <v>229</v>
      </c>
      <c r="D106" s="121" t="s">
        <v>342</v>
      </c>
      <c r="E106" s="115">
        <v>70000</v>
      </c>
      <c r="F106" s="165"/>
      <c r="G106" s="93">
        <f t="shared" si="368"/>
        <v>1.1080285714285714</v>
      </c>
      <c r="H106" s="93">
        <f t="shared" si="369"/>
        <v>9.8888571428571423E-2</v>
      </c>
      <c r="I106" s="102">
        <f>2502+75060</f>
        <v>77562</v>
      </c>
      <c r="J106" s="95"/>
      <c r="K106" s="95"/>
      <c r="L106" s="95"/>
      <c r="M106" s="96">
        <f t="shared" ref="M106:O106" si="426">Y106+AB106+AE106+AH106+AK106+AN106+AQ106+AT106+AW106+AZ106+BC106+BF106</f>
        <v>6922.2</v>
      </c>
      <c r="N106" s="96">
        <f t="shared" si="426"/>
        <v>0</v>
      </c>
      <c r="O106" s="96">
        <f t="shared" si="426"/>
        <v>0</v>
      </c>
      <c r="P106" s="96">
        <f t="shared" ref="P106:R106" si="427">IF(BI106=0,SUM(Y106+AB106+AE106+AH106+AK106+AN106+AQ106+AT106+AW106+AZ106+BC106+BF106),BI106)</f>
        <v>6922.2</v>
      </c>
      <c r="Q106" s="96">
        <f t="shared" si="427"/>
        <v>0</v>
      </c>
      <c r="R106" s="96">
        <f t="shared" si="427"/>
        <v>0</v>
      </c>
      <c r="S106" s="96">
        <f t="shared" ref="S106:S113" si="428">I106-M106</f>
        <v>70639.8</v>
      </c>
      <c r="T106" s="96">
        <f>J106-N106-K106</f>
        <v>0</v>
      </c>
      <c r="U106" s="96">
        <f t="shared" si="395"/>
        <v>0</v>
      </c>
      <c r="V106" s="97">
        <f t="shared" ref="V106:W106" si="429">M106/I106</f>
        <v>8.924731182795699E-2</v>
      </c>
      <c r="W106" s="97" t="e">
        <f t="shared" si="429"/>
        <v>#DIV/0!</v>
      </c>
      <c r="X106" s="97" t="e">
        <f t="shared" si="421"/>
        <v>#DIV/0!</v>
      </c>
      <c r="Y106" s="95"/>
      <c r="Z106" s="102">
        <v>0</v>
      </c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102">
        <f>6421.8+500.4</f>
        <v>6922.2</v>
      </c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8"/>
      <c r="BM106" s="99"/>
      <c r="BN106" s="99"/>
      <c r="BO106" s="99"/>
      <c r="BP106" s="99"/>
    </row>
    <row r="107" spans="1:68" ht="15.75" customHeight="1">
      <c r="A107" s="88"/>
      <c r="B107" s="205"/>
      <c r="C107" s="100" t="s">
        <v>318</v>
      </c>
      <c r="D107" s="121" t="s">
        <v>153</v>
      </c>
      <c r="E107" s="91">
        <v>2000</v>
      </c>
      <c r="F107" s="165"/>
      <c r="G107" s="93">
        <f t="shared" si="368"/>
        <v>0</v>
      </c>
      <c r="H107" s="93">
        <f t="shared" si="369"/>
        <v>0</v>
      </c>
      <c r="I107" s="95"/>
      <c r="J107" s="95"/>
      <c r="K107" s="95"/>
      <c r="L107" s="95"/>
      <c r="M107" s="96">
        <f t="shared" ref="M107:O107" si="430">Y107+AB107+AE107+AH107+AK107+AN107+AQ107+AT107+AW107+AZ107+BC107+BF107</f>
        <v>0</v>
      </c>
      <c r="N107" s="96">
        <f t="shared" si="430"/>
        <v>0</v>
      </c>
      <c r="O107" s="96">
        <f t="shared" si="430"/>
        <v>0</v>
      </c>
      <c r="P107" s="96">
        <f t="shared" ref="P107:R107" si="431">IF(BI107=0,SUM(Y107+AB107+AE107+AH107+AK107+AN107+AQ107+AT107+AW107+AZ107+BC107+BF107),BI107)</f>
        <v>0</v>
      </c>
      <c r="Q107" s="96">
        <f t="shared" si="431"/>
        <v>0</v>
      </c>
      <c r="R107" s="96">
        <f t="shared" si="431"/>
        <v>0</v>
      </c>
      <c r="S107" s="96">
        <f t="shared" si="428"/>
        <v>0</v>
      </c>
      <c r="T107" s="96">
        <f t="shared" ref="T107:T113" si="432">J107-N107</f>
        <v>0</v>
      </c>
      <c r="U107" s="96">
        <f t="shared" si="395"/>
        <v>0</v>
      </c>
      <c r="V107" s="97" t="e">
        <f t="shared" ref="V107:W107" si="433">M107/I107</f>
        <v>#DIV/0!</v>
      </c>
      <c r="W107" s="97" t="e">
        <f t="shared" si="433"/>
        <v>#DIV/0!</v>
      </c>
      <c r="X107" s="97" t="e">
        <f t="shared" si="421"/>
        <v>#DIV/0!</v>
      </c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8"/>
      <c r="BM107" s="99"/>
      <c r="BN107" s="99"/>
      <c r="BO107" s="99"/>
      <c r="BP107" s="99"/>
    </row>
    <row r="108" spans="1:68" ht="15.75" customHeight="1">
      <c r="A108" s="88"/>
      <c r="B108" s="205" t="s">
        <v>343</v>
      </c>
      <c r="C108" s="100" t="s">
        <v>344</v>
      </c>
      <c r="D108" s="121" t="s">
        <v>849</v>
      </c>
      <c r="E108" s="91">
        <v>3000</v>
      </c>
      <c r="F108" s="92">
        <v>10000</v>
      </c>
      <c r="G108" s="93">
        <f t="shared" si="368"/>
        <v>0</v>
      </c>
      <c r="H108" s="93">
        <f t="shared" si="369"/>
        <v>0</v>
      </c>
      <c r="I108" s="95"/>
      <c r="J108" s="95">
        <v>19996.900000000001</v>
      </c>
      <c r="K108" s="95"/>
      <c r="L108" s="95"/>
      <c r="M108" s="96">
        <f t="shared" ref="M108:O108" si="434">Y108+AB108+AE108+AH108+AK108+AN108+AQ108+AT108+AW108+AZ108+BC108+BF108</f>
        <v>0</v>
      </c>
      <c r="N108" s="96">
        <f t="shared" si="434"/>
        <v>0</v>
      </c>
      <c r="O108" s="96">
        <f t="shared" si="434"/>
        <v>0</v>
      </c>
      <c r="P108" s="96">
        <f t="shared" ref="P108:R108" si="435">IF(BI108=0,SUM(Y108+AB108+AE108+AH108+AK108+AN108+AQ108+AT108+AW108+AZ108+BC108+BF108),BI108)</f>
        <v>0</v>
      </c>
      <c r="Q108" s="96">
        <f t="shared" si="435"/>
        <v>0</v>
      </c>
      <c r="R108" s="96">
        <f t="shared" si="435"/>
        <v>0</v>
      </c>
      <c r="S108" s="96">
        <f t="shared" si="428"/>
        <v>0</v>
      </c>
      <c r="T108" s="96">
        <f t="shared" si="432"/>
        <v>19996.900000000001</v>
      </c>
      <c r="U108" s="96">
        <f t="shared" si="395"/>
        <v>0</v>
      </c>
      <c r="V108" s="97" t="e">
        <f t="shared" ref="V108:W108" si="436">M108/I108</f>
        <v>#DIV/0!</v>
      </c>
      <c r="W108" s="97">
        <f t="shared" si="436"/>
        <v>0</v>
      </c>
      <c r="X108" s="97" t="e">
        <f t="shared" si="421"/>
        <v>#DIV/0!</v>
      </c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8"/>
      <c r="BM108" s="99"/>
      <c r="BN108" s="99"/>
      <c r="BO108" s="99"/>
      <c r="BP108" s="99"/>
    </row>
    <row r="109" spans="1:68" ht="15.75" customHeight="1">
      <c r="A109" s="88"/>
      <c r="B109" s="205" t="s">
        <v>346</v>
      </c>
      <c r="C109" s="89" t="s">
        <v>347</v>
      </c>
      <c r="D109" s="90" t="s">
        <v>848</v>
      </c>
      <c r="E109" s="91"/>
      <c r="F109" s="92"/>
      <c r="G109" s="93" t="e">
        <f t="shared" si="368"/>
        <v>#DIV/0!</v>
      </c>
      <c r="H109" s="93" t="e">
        <f t="shared" si="369"/>
        <v>#DIV/0!</v>
      </c>
      <c r="I109" s="95"/>
      <c r="J109" s="116">
        <v>52560</v>
      </c>
      <c r="K109" s="116"/>
      <c r="L109" s="95"/>
      <c r="M109" s="96">
        <f t="shared" ref="M109:O109" si="437">Y109+AB109+AE109+AH109+AK109+AN109+AQ109+AT109+AW109+AZ109+BC109+BF109</f>
        <v>0</v>
      </c>
      <c r="N109" s="96">
        <f t="shared" si="437"/>
        <v>52560</v>
      </c>
      <c r="O109" s="96">
        <f t="shared" si="437"/>
        <v>0</v>
      </c>
      <c r="P109" s="96">
        <f t="shared" ref="P109:R109" si="438">IF(BI109=0,SUM(Y109+AB109+AE109+AH109+AK109+AN109+AQ109+AT109+AW109+AZ109+BC109+BF109),BI109)</f>
        <v>0</v>
      </c>
      <c r="Q109" s="96">
        <f t="shared" si="438"/>
        <v>52560</v>
      </c>
      <c r="R109" s="96">
        <f t="shared" si="438"/>
        <v>0</v>
      </c>
      <c r="S109" s="96">
        <f t="shared" si="428"/>
        <v>0</v>
      </c>
      <c r="T109" s="96">
        <f t="shared" si="432"/>
        <v>0</v>
      </c>
      <c r="U109" s="96">
        <f t="shared" si="395"/>
        <v>0</v>
      </c>
      <c r="V109" s="97" t="e">
        <f t="shared" ref="V109:W109" si="439">M109/I109</f>
        <v>#DIV/0!</v>
      </c>
      <c r="W109" s="97">
        <f t="shared" si="439"/>
        <v>1</v>
      </c>
      <c r="X109" s="97" t="e">
        <f t="shared" si="421"/>
        <v>#DIV/0!</v>
      </c>
      <c r="Y109" s="95"/>
      <c r="Z109" s="102">
        <v>52560</v>
      </c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102">
        <v>0</v>
      </c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8"/>
      <c r="BM109" s="99"/>
      <c r="BN109" s="99"/>
      <c r="BO109" s="99"/>
      <c r="BP109" s="99"/>
    </row>
    <row r="110" spans="1:68" ht="16.5" customHeight="1">
      <c r="A110" s="88"/>
      <c r="B110" s="205"/>
      <c r="C110" s="89" t="s">
        <v>349</v>
      </c>
      <c r="D110" s="121" t="s">
        <v>691</v>
      </c>
      <c r="E110" s="165"/>
      <c r="F110" s="146"/>
      <c r="G110" s="93" t="e">
        <f t="shared" si="368"/>
        <v>#DIV/0!</v>
      </c>
      <c r="H110" s="93" t="e">
        <f t="shared" si="369"/>
        <v>#DIV/0!</v>
      </c>
      <c r="I110" s="95"/>
      <c r="J110" s="95"/>
      <c r="K110" s="95"/>
      <c r="L110" s="95"/>
      <c r="M110" s="96">
        <f t="shared" ref="M110:O110" si="440">Y110+AB110+AE110+AH110+AK110+AN110+AQ110+AT110+AW110+AZ110+BC110+BF110</f>
        <v>0</v>
      </c>
      <c r="N110" s="96">
        <f t="shared" si="440"/>
        <v>0</v>
      </c>
      <c r="O110" s="96">
        <f t="shared" si="440"/>
        <v>0</v>
      </c>
      <c r="P110" s="96">
        <f t="shared" ref="P110:R110" si="441">IF(BI110=0,SUM(Y110+AB110+AE110+AH110+AK110+AN110+AQ110+AT110+AW110+AZ110+BC110+BF110),BI110)</f>
        <v>0</v>
      </c>
      <c r="Q110" s="96">
        <f t="shared" si="441"/>
        <v>0</v>
      </c>
      <c r="R110" s="96">
        <f t="shared" si="441"/>
        <v>0</v>
      </c>
      <c r="S110" s="96">
        <f t="shared" si="428"/>
        <v>0</v>
      </c>
      <c r="T110" s="96">
        <f t="shared" si="432"/>
        <v>0</v>
      </c>
      <c r="U110" s="96">
        <f t="shared" si="395"/>
        <v>0</v>
      </c>
      <c r="V110" s="97" t="e">
        <f t="shared" ref="V110:W110" si="442">M110/I110</f>
        <v>#DIV/0!</v>
      </c>
      <c r="W110" s="97" t="e">
        <f t="shared" si="442"/>
        <v>#DIV/0!</v>
      </c>
      <c r="X110" s="97" t="e">
        <f t="shared" si="421"/>
        <v>#DIV/0!</v>
      </c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8"/>
      <c r="BM110" s="99"/>
      <c r="BN110" s="99"/>
      <c r="BO110" s="99"/>
      <c r="BP110" s="99"/>
    </row>
    <row r="111" spans="1:68" ht="17.25" customHeight="1">
      <c r="A111" s="88"/>
      <c r="B111" s="205"/>
      <c r="C111" s="89" t="s">
        <v>318</v>
      </c>
      <c r="D111" s="211" t="s">
        <v>692</v>
      </c>
      <c r="E111" s="165"/>
      <c r="F111" s="212"/>
      <c r="G111" s="93" t="e">
        <f t="shared" si="368"/>
        <v>#DIV/0!</v>
      </c>
      <c r="H111" s="93" t="e">
        <f t="shared" si="369"/>
        <v>#DIV/0!</v>
      </c>
      <c r="I111" s="95"/>
      <c r="J111" s="95"/>
      <c r="K111" s="95"/>
      <c r="L111" s="95"/>
      <c r="M111" s="96">
        <f t="shared" ref="M111:O111" si="443">Y111+AB111+AE111+AH111+AK111+AN111+AQ111+AT111+AW111+AZ111+BC111+BF111</f>
        <v>0</v>
      </c>
      <c r="N111" s="96">
        <f t="shared" si="443"/>
        <v>0</v>
      </c>
      <c r="O111" s="96">
        <f t="shared" si="443"/>
        <v>0</v>
      </c>
      <c r="P111" s="96">
        <f t="shared" ref="P111:R111" si="444">IF(BI111=0,SUM(Y111+AB111+AE111+AH111+AK111+AN111+AQ111+AT111+AW111+AZ111+BC111+BF111),BI111)</f>
        <v>0</v>
      </c>
      <c r="Q111" s="96">
        <f t="shared" si="444"/>
        <v>0</v>
      </c>
      <c r="R111" s="96">
        <f t="shared" si="444"/>
        <v>0</v>
      </c>
      <c r="S111" s="96">
        <f t="shared" si="428"/>
        <v>0</v>
      </c>
      <c r="T111" s="96">
        <f t="shared" si="432"/>
        <v>0</v>
      </c>
      <c r="U111" s="96">
        <f t="shared" si="395"/>
        <v>0</v>
      </c>
      <c r="V111" s="97" t="e">
        <f t="shared" ref="V111:W111" si="445">M111/I111</f>
        <v>#DIV/0!</v>
      </c>
      <c r="W111" s="97" t="e">
        <f t="shared" si="445"/>
        <v>#DIV/0!</v>
      </c>
      <c r="X111" s="97" t="e">
        <f t="shared" si="421"/>
        <v>#DIV/0!</v>
      </c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8"/>
      <c r="BM111" s="99"/>
      <c r="BN111" s="99"/>
      <c r="BO111" s="99"/>
      <c r="BP111" s="99"/>
    </row>
    <row r="112" spans="1:68" ht="15.75" customHeight="1">
      <c r="A112" s="88"/>
      <c r="B112" s="205" t="s">
        <v>352</v>
      </c>
      <c r="C112" s="89" t="s">
        <v>323</v>
      </c>
      <c r="D112" s="90" t="s">
        <v>353</v>
      </c>
      <c r="E112" s="165">
        <v>0</v>
      </c>
      <c r="F112" s="165">
        <v>0</v>
      </c>
      <c r="G112" s="93" t="e">
        <f t="shared" si="368"/>
        <v>#DIV/0!</v>
      </c>
      <c r="H112" s="93" t="e">
        <f t="shared" si="369"/>
        <v>#DIV/0!</v>
      </c>
      <c r="I112" s="95"/>
      <c r="J112" s="95">
        <v>3207</v>
      </c>
      <c r="K112" s="95"/>
      <c r="L112" s="213"/>
      <c r="M112" s="96">
        <f t="shared" ref="M112:O112" si="446">Y112+AB112+AE112+AH112+AK112+AN112+AQ112+AT112+AW112+AZ112+BC112+BF112</f>
        <v>0</v>
      </c>
      <c r="N112" s="96">
        <f t="shared" si="446"/>
        <v>3207</v>
      </c>
      <c r="O112" s="96">
        <f t="shared" si="446"/>
        <v>0</v>
      </c>
      <c r="P112" s="96">
        <f t="shared" ref="P112:R112" si="447">IF(BI112=0,SUM(Y112+AB112+AE112+AH112+AK112+AN112+AQ112+AT112+AW112+AZ112+BC112+BF112),BI112)</f>
        <v>0</v>
      </c>
      <c r="Q112" s="96">
        <f t="shared" si="447"/>
        <v>3207</v>
      </c>
      <c r="R112" s="96">
        <f t="shared" si="447"/>
        <v>0</v>
      </c>
      <c r="S112" s="96">
        <f t="shared" si="428"/>
        <v>0</v>
      </c>
      <c r="T112" s="96">
        <f t="shared" si="432"/>
        <v>0</v>
      </c>
      <c r="U112" s="96">
        <f t="shared" si="395"/>
        <v>0</v>
      </c>
      <c r="V112" s="97" t="e">
        <f t="shared" ref="V112:W112" si="448">M112/I112</f>
        <v>#DIV/0!</v>
      </c>
      <c r="W112" s="97">
        <f t="shared" si="448"/>
        <v>1</v>
      </c>
      <c r="X112" s="97" t="e">
        <f t="shared" si="421"/>
        <v>#DIV/0!</v>
      </c>
      <c r="Y112" s="95"/>
      <c r="Z112" s="95"/>
      <c r="AA112" s="95"/>
      <c r="AB112" s="95"/>
      <c r="AC112" s="95"/>
      <c r="AD112" s="95"/>
      <c r="AE112" s="214"/>
      <c r="AF112" s="95"/>
      <c r="AG112" s="95"/>
      <c r="AH112" s="95"/>
      <c r="AI112" s="95"/>
      <c r="AJ112" s="95"/>
      <c r="AK112" s="95"/>
      <c r="AL112" s="102">
        <v>3207</v>
      </c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8"/>
      <c r="BM112" s="99"/>
      <c r="BN112" s="99"/>
      <c r="BO112" s="99"/>
      <c r="BP112" s="99"/>
    </row>
    <row r="113" spans="1:68" ht="15.75" customHeight="1">
      <c r="A113" s="215"/>
      <c r="B113" s="215"/>
      <c r="C113" s="216" t="s">
        <v>354</v>
      </c>
      <c r="D113" s="143" t="s">
        <v>355</v>
      </c>
      <c r="E113" s="212"/>
      <c r="F113" s="212"/>
      <c r="G113" s="154" t="e">
        <f t="shared" si="368"/>
        <v>#DIV/0!</v>
      </c>
      <c r="H113" s="154" t="e">
        <f t="shared" si="369"/>
        <v>#DIV/0!</v>
      </c>
      <c r="I113" s="217"/>
      <c r="J113" s="218"/>
      <c r="K113" s="218"/>
      <c r="L113" s="218"/>
      <c r="M113" s="81">
        <f t="shared" ref="M113:O113" si="449">Y113+AB113+AE113+AH113+AK113+AN113+AQ113+AT113+AW113+AZ113+BC113+BF113</f>
        <v>0</v>
      </c>
      <c r="N113" s="81">
        <f t="shared" si="449"/>
        <v>0</v>
      </c>
      <c r="O113" s="81">
        <f t="shared" si="449"/>
        <v>0</v>
      </c>
      <c r="P113" s="96">
        <f t="shared" ref="P113:R113" si="450">IF(BI113=0,SUM(Y113+AB113+AE113+AH113+AK113+AN113+AQ113+AT113+AW113+AZ113+BC113+BF113),BI113)</f>
        <v>0</v>
      </c>
      <c r="Q113" s="96">
        <f t="shared" si="450"/>
        <v>0</v>
      </c>
      <c r="R113" s="96">
        <f t="shared" si="450"/>
        <v>0</v>
      </c>
      <c r="S113" s="96">
        <f t="shared" si="428"/>
        <v>0</v>
      </c>
      <c r="T113" s="96">
        <f t="shared" si="432"/>
        <v>0</v>
      </c>
      <c r="U113" s="96">
        <f t="shared" si="395"/>
        <v>0</v>
      </c>
      <c r="V113" s="78" t="e">
        <f t="shared" ref="V113:W113" si="451">M113/I113</f>
        <v>#DIV/0!</v>
      </c>
      <c r="W113" s="78" t="e">
        <f t="shared" si="451"/>
        <v>#DIV/0!</v>
      </c>
      <c r="X113" s="78" t="e">
        <f t="shared" si="421"/>
        <v>#DIV/0!</v>
      </c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9"/>
      <c r="BM113" s="220"/>
      <c r="BN113" s="220"/>
      <c r="BO113" s="220"/>
      <c r="BP113" s="220"/>
    </row>
    <row r="114" spans="1:68" ht="15.75" customHeight="1">
      <c r="A114" s="181"/>
      <c r="B114" s="181"/>
      <c r="C114" s="221"/>
      <c r="D114" s="183" t="s">
        <v>356</v>
      </c>
      <c r="E114" s="185">
        <f t="shared" ref="E114:F114" si="452">SUM(E115:E118)</f>
        <v>23296.54</v>
      </c>
      <c r="F114" s="185">
        <f t="shared" si="452"/>
        <v>0</v>
      </c>
      <c r="G114" s="222">
        <f t="shared" si="368"/>
        <v>1.133215490368956</v>
      </c>
      <c r="H114" s="222">
        <f t="shared" si="369"/>
        <v>0</v>
      </c>
      <c r="I114" s="185">
        <f t="shared" ref="I114:J114" si="453">SUM(I115:I118)</f>
        <v>26400</v>
      </c>
      <c r="J114" s="185">
        <f t="shared" si="453"/>
        <v>0</v>
      </c>
      <c r="K114" s="185"/>
      <c r="L114" s="185">
        <f t="shared" ref="L114:O114" si="454">SUM(L115:L118)</f>
        <v>0</v>
      </c>
      <c r="M114" s="185">
        <f t="shared" si="454"/>
        <v>0</v>
      </c>
      <c r="N114" s="185">
        <f t="shared" si="454"/>
        <v>0</v>
      </c>
      <c r="O114" s="185">
        <f t="shared" si="454"/>
        <v>0</v>
      </c>
      <c r="P114" s="185">
        <f t="shared" ref="P114:R114" si="455">IF(BI114=0,SUM(Y114+AB114+AE114+AH114+AK114+AN114+AQ114+AT114+AW114+AZ114+BC114+BF114),BI114)</f>
        <v>0</v>
      </c>
      <c r="Q114" s="185">
        <f t="shared" si="455"/>
        <v>0</v>
      </c>
      <c r="R114" s="185">
        <f t="shared" si="455"/>
        <v>0</v>
      </c>
      <c r="S114" s="185">
        <f t="shared" ref="S114:U114" si="456">SUM(S115:S118)</f>
        <v>26400</v>
      </c>
      <c r="T114" s="185">
        <f t="shared" si="456"/>
        <v>0</v>
      </c>
      <c r="U114" s="185">
        <f t="shared" si="456"/>
        <v>0</v>
      </c>
      <c r="V114" s="188">
        <f t="shared" ref="V114:W114" si="457">M114/I114</f>
        <v>0</v>
      </c>
      <c r="W114" s="188" t="e">
        <f t="shared" si="457"/>
        <v>#DIV/0!</v>
      </c>
      <c r="X114" s="188" t="e">
        <f t="shared" si="421"/>
        <v>#DIV/0!</v>
      </c>
      <c r="Y114" s="185">
        <f t="shared" ref="Y114:BK114" si="458">SUM(Y115:Y118)</f>
        <v>0</v>
      </c>
      <c r="Z114" s="185">
        <f t="shared" si="458"/>
        <v>0</v>
      </c>
      <c r="AA114" s="185">
        <f t="shared" si="458"/>
        <v>0</v>
      </c>
      <c r="AB114" s="185">
        <f t="shared" si="458"/>
        <v>0</v>
      </c>
      <c r="AC114" s="185">
        <f t="shared" si="458"/>
        <v>0</v>
      </c>
      <c r="AD114" s="185">
        <f t="shared" si="458"/>
        <v>0</v>
      </c>
      <c r="AE114" s="185">
        <f t="shared" si="458"/>
        <v>0</v>
      </c>
      <c r="AF114" s="185">
        <f t="shared" si="458"/>
        <v>0</v>
      </c>
      <c r="AG114" s="185">
        <f t="shared" si="458"/>
        <v>0</v>
      </c>
      <c r="AH114" s="185">
        <f t="shared" si="458"/>
        <v>0</v>
      </c>
      <c r="AI114" s="185">
        <f t="shared" si="458"/>
        <v>0</v>
      </c>
      <c r="AJ114" s="185">
        <f t="shared" si="458"/>
        <v>0</v>
      </c>
      <c r="AK114" s="185">
        <f t="shared" si="458"/>
        <v>0</v>
      </c>
      <c r="AL114" s="185">
        <f t="shared" si="458"/>
        <v>0</v>
      </c>
      <c r="AM114" s="185">
        <f t="shared" si="458"/>
        <v>0</v>
      </c>
      <c r="AN114" s="185">
        <f t="shared" si="458"/>
        <v>0</v>
      </c>
      <c r="AO114" s="185">
        <f t="shared" si="458"/>
        <v>0</v>
      </c>
      <c r="AP114" s="185">
        <f t="shared" si="458"/>
        <v>0</v>
      </c>
      <c r="AQ114" s="185">
        <f t="shared" si="458"/>
        <v>0</v>
      </c>
      <c r="AR114" s="185">
        <f t="shared" si="458"/>
        <v>0</v>
      </c>
      <c r="AS114" s="185">
        <f t="shared" si="458"/>
        <v>0</v>
      </c>
      <c r="AT114" s="185">
        <f t="shared" si="458"/>
        <v>0</v>
      </c>
      <c r="AU114" s="185">
        <f t="shared" si="458"/>
        <v>0</v>
      </c>
      <c r="AV114" s="185">
        <f t="shared" si="458"/>
        <v>0</v>
      </c>
      <c r="AW114" s="185">
        <f t="shared" si="458"/>
        <v>0</v>
      </c>
      <c r="AX114" s="185">
        <f t="shared" si="458"/>
        <v>0</v>
      </c>
      <c r="AY114" s="185">
        <f t="shared" si="458"/>
        <v>0</v>
      </c>
      <c r="AZ114" s="185">
        <f t="shared" si="458"/>
        <v>0</v>
      </c>
      <c r="BA114" s="185">
        <f t="shared" si="458"/>
        <v>0</v>
      </c>
      <c r="BB114" s="185">
        <f t="shared" si="458"/>
        <v>0</v>
      </c>
      <c r="BC114" s="185">
        <f t="shared" si="458"/>
        <v>0</v>
      </c>
      <c r="BD114" s="185">
        <f t="shared" si="458"/>
        <v>0</v>
      </c>
      <c r="BE114" s="185">
        <f t="shared" si="458"/>
        <v>0</v>
      </c>
      <c r="BF114" s="185">
        <f t="shared" si="458"/>
        <v>0</v>
      </c>
      <c r="BG114" s="185">
        <f t="shared" si="458"/>
        <v>0</v>
      </c>
      <c r="BH114" s="185">
        <f t="shared" si="458"/>
        <v>0</v>
      </c>
      <c r="BI114" s="185">
        <f t="shared" si="458"/>
        <v>0</v>
      </c>
      <c r="BJ114" s="185">
        <f t="shared" si="458"/>
        <v>0</v>
      </c>
      <c r="BK114" s="185">
        <f t="shared" si="458"/>
        <v>0</v>
      </c>
      <c r="BL114" s="156"/>
      <c r="BM114" s="157"/>
      <c r="BN114" s="157"/>
      <c r="BO114" s="157"/>
      <c r="BP114" s="157"/>
    </row>
    <row r="115" spans="1:68" ht="15.75" customHeight="1">
      <c r="A115" s="353" t="s">
        <v>667</v>
      </c>
      <c r="B115" s="88"/>
      <c r="C115" s="89" t="s">
        <v>357</v>
      </c>
      <c r="D115" s="90" t="s">
        <v>358</v>
      </c>
      <c r="E115" s="193">
        <v>18000</v>
      </c>
      <c r="F115" s="165"/>
      <c r="G115" s="93">
        <f t="shared" si="368"/>
        <v>1.4666666666666666</v>
      </c>
      <c r="H115" s="93">
        <f t="shared" si="369"/>
        <v>0</v>
      </c>
      <c r="I115" s="366">
        <v>26400</v>
      </c>
      <c r="J115" s="95"/>
      <c r="K115" s="95"/>
      <c r="L115" s="94"/>
      <c r="M115" s="96">
        <f t="shared" ref="M115:O115" si="459">Y115+AB115+AE115+AH115+AK115+AN115+AQ115+AT115+AW115+AZ115+BC115+BF115</f>
        <v>0</v>
      </c>
      <c r="N115" s="96">
        <f t="shared" si="459"/>
        <v>0</v>
      </c>
      <c r="O115" s="96">
        <f t="shared" si="459"/>
        <v>0</v>
      </c>
      <c r="P115" s="96">
        <f t="shared" ref="P115:R115" si="460">IF(BI115=0,SUM(Y115+AB115+AE115+AH115+AK115+AN115+AQ115+AT115+AW115+AZ115+BC115+BF115),BI115)</f>
        <v>0</v>
      </c>
      <c r="Q115" s="96">
        <f t="shared" si="460"/>
        <v>0</v>
      </c>
      <c r="R115" s="96">
        <f t="shared" si="460"/>
        <v>0</v>
      </c>
      <c r="S115" s="96">
        <f t="shared" ref="S115:T115" si="461">I115-M115</f>
        <v>26400</v>
      </c>
      <c r="T115" s="96">
        <f t="shared" si="461"/>
        <v>0</v>
      </c>
      <c r="U115" s="96">
        <f t="shared" ref="U115:U118" si="462">L115-O115</f>
        <v>0</v>
      </c>
      <c r="V115" s="97">
        <f t="shared" ref="V115:W115" si="463">M115/I115</f>
        <v>0</v>
      </c>
      <c r="W115" s="97" t="e">
        <f t="shared" si="463"/>
        <v>#DIV/0!</v>
      </c>
      <c r="X115" s="97" t="e">
        <f t="shared" si="421"/>
        <v>#DIV/0!</v>
      </c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102">
        <v>0</v>
      </c>
      <c r="BG115" s="95"/>
      <c r="BH115" s="95"/>
      <c r="BI115" s="95"/>
      <c r="BJ115" s="95"/>
      <c r="BK115" s="95"/>
      <c r="BL115" s="98"/>
      <c r="BM115" s="99"/>
      <c r="BN115" s="99"/>
      <c r="BO115" s="99"/>
      <c r="BP115" s="99"/>
    </row>
    <row r="116" spans="1:68" ht="15.75" customHeight="1">
      <c r="A116" s="88"/>
      <c r="B116" s="88"/>
      <c r="C116" s="89" t="s">
        <v>359</v>
      </c>
      <c r="D116" s="90" t="s">
        <v>360</v>
      </c>
      <c r="E116" s="193">
        <v>5296.54</v>
      </c>
      <c r="F116" s="165"/>
      <c r="G116" s="93">
        <f t="shared" si="368"/>
        <v>0</v>
      </c>
      <c r="H116" s="93">
        <f t="shared" si="369"/>
        <v>0</v>
      </c>
      <c r="I116" s="95"/>
      <c r="J116" s="95"/>
      <c r="K116" s="95"/>
      <c r="L116" s="94"/>
      <c r="M116" s="96">
        <f t="shared" ref="M116:O116" si="464">Y116+AB116+AE116+AH116+AK116+AN116+AQ116+AT116+AW116+AZ116+BC116+BF116</f>
        <v>0</v>
      </c>
      <c r="N116" s="96">
        <f t="shared" si="464"/>
        <v>0</v>
      </c>
      <c r="O116" s="96">
        <f t="shared" si="464"/>
        <v>0</v>
      </c>
      <c r="P116" s="96">
        <f t="shared" ref="P116:R116" si="465">IF(BI116=0,SUM(Y116+AB116+AE116+AH116+AK116+AN116+AQ116+AT116+AW116+AZ116+BC116+BF116),BI116)</f>
        <v>0</v>
      </c>
      <c r="Q116" s="96">
        <f t="shared" si="465"/>
        <v>0</v>
      </c>
      <c r="R116" s="96">
        <f t="shared" si="465"/>
        <v>0</v>
      </c>
      <c r="S116" s="96">
        <f t="shared" ref="S116:T116" si="466">I116-M116</f>
        <v>0</v>
      </c>
      <c r="T116" s="96">
        <f t="shared" si="466"/>
        <v>0</v>
      </c>
      <c r="U116" s="96">
        <f t="shared" si="462"/>
        <v>0</v>
      </c>
      <c r="V116" s="97" t="e">
        <f t="shared" ref="V116:W116" si="467">M116/I116</f>
        <v>#DIV/0!</v>
      </c>
      <c r="W116" s="97" t="e">
        <f t="shared" si="467"/>
        <v>#DIV/0!</v>
      </c>
      <c r="X116" s="97" t="e">
        <f t="shared" si="421"/>
        <v>#DIV/0!</v>
      </c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8"/>
      <c r="BM116" s="99"/>
      <c r="BN116" s="99"/>
      <c r="BO116" s="99"/>
      <c r="BP116" s="99"/>
    </row>
    <row r="117" spans="1:68" ht="15.75" customHeight="1">
      <c r="A117" s="88"/>
      <c r="B117" s="88"/>
      <c r="C117" s="89"/>
      <c r="D117" s="90" t="s">
        <v>361</v>
      </c>
      <c r="E117" s="165"/>
      <c r="F117" s="165"/>
      <c r="G117" s="93"/>
      <c r="H117" s="93"/>
      <c r="I117" s="95"/>
      <c r="J117" s="95"/>
      <c r="K117" s="95"/>
      <c r="L117" s="94"/>
      <c r="M117" s="96">
        <f t="shared" ref="M117:O117" si="468">Y117+AB117+AE117+AH117+AK117+AN117+AQ117+AT117+AW117+AZ117+BC117+BF117</f>
        <v>0</v>
      </c>
      <c r="N117" s="96">
        <f t="shared" si="468"/>
        <v>0</v>
      </c>
      <c r="O117" s="96">
        <f t="shared" si="468"/>
        <v>0</v>
      </c>
      <c r="P117" s="96">
        <f t="shared" ref="P117:R117" si="469">IF(BI117=0,SUM(Y117+AB117+AE117+AH117+AK117+AN117+AQ117+AT117+AW117+AZ117+BC117+BF117),BI117)</f>
        <v>0</v>
      </c>
      <c r="Q117" s="96">
        <f t="shared" si="469"/>
        <v>0</v>
      </c>
      <c r="R117" s="96">
        <f t="shared" si="469"/>
        <v>0</v>
      </c>
      <c r="S117" s="96">
        <f t="shared" ref="S117:T117" si="470">I117-M117</f>
        <v>0</v>
      </c>
      <c r="T117" s="96">
        <f t="shared" si="470"/>
        <v>0</v>
      </c>
      <c r="U117" s="96">
        <f t="shared" si="462"/>
        <v>0</v>
      </c>
      <c r="V117" s="97" t="e">
        <f t="shared" ref="V117:V127" si="471">M117/I117</f>
        <v>#DIV/0!</v>
      </c>
      <c r="W117" s="97"/>
      <c r="X117" s="97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8"/>
      <c r="BM117" s="99"/>
      <c r="BN117" s="99"/>
      <c r="BO117" s="99"/>
      <c r="BP117" s="99"/>
    </row>
    <row r="118" spans="1:68" ht="15.75" customHeight="1">
      <c r="A118" s="88"/>
      <c r="B118" s="88"/>
      <c r="C118" s="89" t="s">
        <v>318</v>
      </c>
      <c r="D118" s="90" t="s">
        <v>362</v>
      </c>
      <c r="E118" s="165"/>
      <c r="F118" s="165"/>
      <c r="G118" s="93" t="e">
        <f>I118/E118</f>
        <v>#DIV/0!</v>
      </c>
      <c r="H118" s="93" t="e">
        <f t="shared" ref="H118:H127" si="472">M118/E118</f>
        <v>#DIV/0!</v>
      </c>
      <c r="I118" s="95"/>
      <c r="J118" s="95"/>
      <c r="K118" s="95"/>
      <c r="L118" s="94"/>
      <c r="M118" s="96">
        <f t="shared" ref="M118:O118" si="473">Y118+AB118+AE118+AH118+AK118+AN118+AQ118+AT118+AW118+AZ118+BC118+BF118</f>
        <v>0</v>
      </c>
      <c r="N118" s="96">
        <f t="shared" si="473"/>
        <v>0</v>
      </c>
      <c r="O118" s="96">
        <f t="shared" si="473"/>
        <v>0</v>
      </c>
      <c r="P118" s="96">
        <f t="shared" ref="P118:R118" si="474">IF(BI118=0,SUM(Y118+AB118+AE118+AH118+AK118+AN118+AQ118+AT118+AW118+AZ118+BC118+BF118),BI118)</f>
        <v>0</v>
      </c>
      <c r="Q118" s="96">
        <f t="shared" si="474"/>
        <v>0</v>
      </c>
      <c r="R118" s="96">
        <f t="shared" si="474"/>
        <v>0</v>
      </c>
      <c r="S118" s="96">
        <f t="shared" ref="S118:T118" si="475">I118-M118</f>
        <v>0</v>
      </c>
      <c r="T118" s="96">
        <f t="shared" si="475"/>
        <v>0</v>
      </c>
      <c r="U118" s="96">
        <f t="shared" si="462"/>
        <v>0</v>
      </c>
      <c r="V118" s="97" t="e">
        <f t="shared" si="471"/>
        <v>#DIV/0!</v>
      </c>
      <c r="W118" s="97" t="e">
        <f t="shared" ref="W118:W127" si="476">N118/J118</f>
        <v>#DIV/0!</v>
      </c>
      <c r="X118" s="97" t="e">
        <f t="shared" ref="X118:X127" si="477">O118/L118</f>
        <v>#DIV/0!</v>
      </c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8"/>
      <c r="BM118" s="99"/>
      <c r="BN118" s="99"/>
      <c r="BO118" s="99"/>
      <c r="BP118" s="99"/>
    </row>
    <row r="119" spans="1:68" ht="15.75" customHeight="1">
      <c r="A119" s="181"/>
      <c r="B119" s="181"/>
      <c r="C119" s="221"/>
      <c r="D119" s="223" t="s">
        <v>363</v>
      </c>
      <c r="E119" s="185">
        <f t="shared" ref="E119:G119" si="478">E120+E130+E136+E140</f>
        <v>152177.47999999998</v>
      </c>
      <c r="F119" s="185">
        <f t="shared" si="478"/>
        <v>1173964.47</v>
      </c>
      <c r="G119" s="224" t="e">
        <f t="shared" si="478"/>
        <v>#DIV/0!</v>
      </c>
      <c r="H119" s="222">
        <f t="shared" si="472"/>
        <v>0.20943026524029706</v>
      </c>
      <c r="I119" s="185">
        <f t="shared" ref="I119:U119" si="479">I120+I130+I136+I140</f>
        <v>689037.1</v>
      </c>
      <c r="J119" s="185">
        <f t="shared" si="479"/>
        <v>665873.97</v>
      </c>
      <c r="K119" s="185">
        <f t="shared" si="479"/>
        <v>0</v>
      </c>
      <c r="L119" s="185">
        <f t="shared" si="479"/>
        <v>0</v>
      </c>
      <c r="M119" s="185">
        <f t="shared" si="479"/>
        <v>31870.57</v>
      </c>
      <c r="N119" s="185">
        <f t="shared" si="479"/>
        <v>442820.07</v>
      </c>
      <c r="O119" s="185">
        <f t="shared" si="479"/>
        <v>0</v>
      </c>
      <c r="P119" s="185">
        <f t="shared" si="479"/>
        <v>31870.57</v>
      </c>
      <c r="Q119" s="185">
        <f t="shared" si="479"/>
        <v>442820.07</v>
      </c>
      <c r="R119" s="185">
        <f t="shared" si="479"/>
        <v>0</v>
      </c>
      <c r="S119" s="185">
        <f t="shared" si="479"/>
        <v>657166.53</v>
      </c>
      <c r="T119" s="185">
        <f t="shared" si="479"/>
        <v>223053.9</v>
      </c>
      <c r="U119" s="185">
        <f t="shared" si="479"/>
        <v>0</v>
      </c>
      <c r="V119" s="188">
        <f t="shared" si="471"/>
        <v>4.6253779368338806E-2</v>
      </c>
      <c r="W119" s="188">
        <f t="shared" si="476"/>
        <v>0.66502084471029854</v>
      </c>
      <c r="X119" s="188" t="e">
        <f t="shared" si="477"/>
        <v>#DIV/0!</v>
      </c>
      <c r="Y119" s="185">
        <f t="shared" ref="Y119:BK119" si="480">Y120+Y130+Y136+Y140</f>
        <v>0</v>
      </c>
      <c r="Z119" s="185">
        <f t="shared" si="480"/>
        <v>0</v>
      </c>
      <c r="AA119" s="185">
        <f t="shared" si="480"/>
        <v>0</v>
      </c>
      <c r="AB119" s="185">
        <f t="shared" si="480"/>
        <v>0</v>
      </c>
      <c r="AC119" s="185">
        <f t="shared" si="480"/>
        <v>61206.74</v>
      </c>
      <c r="AD119" s="185">
        <f t="shared" si="480"/>
        <v>0</v>
      </c>
      <c r="AE119" s="185">
        <f t="shared" si="480"/>
        <v>0</v>
      </c>
      <c r="AF119" s="185">
        <f t="shared" si="480"/>
        <v>63661.509999999995</v>
      </c>
      <c r="AG119" s="185">
        <f t="shared" si="480"/>
        <v>0</v>
      </c>
      <c r="AH119" s="185">
        <f t="shared" si="480"/>
        <v>0</v>
      </c>
      <c r="AI119" s="185">
        <f t="shared" si="480"/>
        <v>166468.45000000001</v>
      </c>
      <c r="AJ119" s="185">
        <f t="shared" si="480"/>
        <v>0</v>
      </c>
      <c r="AK119" s="185">
        <f t="shared" si="480"/>
        <v>0</v>
      </c>
      <c r="AL119" s="185">
        <f t="shared" si="480"/>
        <v>51200.4</v>
      </c>
      <c r="AM119" s="185">
        <f t="shared" si="480"/>
        <v>0</v>
      </c>
      <c r="AN119" s="185">
        <f t="shared" si="480"/>
        <v>31870.57</v>
      </c>
      <c r="AO119" s="185">
        <f t="shared" si="480"/>
        <v>100282.97</v>
      </c>
      <c r="AP119" s="185">
        <f t="shared" si="480"/>
        <v>0</v>
      </c>
      <c r="AQ119" s="185">
        <f t="shared" si="480"/>
        <v>0</v>
      </c>
      <c r="AR119" s="185">
        <f t="shared" si="480"/>
        <v>0</v>
      </c>
      <c r="AS119" s="185">
        <f t="shared" si="480"/>
        <v>0</v>
      </c>
      <c r="AT119" s="185">
        <f t="shared" si="480"/>
        <v>0</v>
      </c>
      <c r="AU119" s="185">
        <f t="shared" si="480"/>
        <v>0</v>
      </c>
      <c r="AV119" s="185">
        <f t="shared" si="480"/>
        <v>0</v>
      </c>
      <c r="AW119" s="185">
        <f t="shared" si="480"/>
        <v>0</v>
      </c>
      <c r="AX119" s="185">
        <f t="shared" si="480"/>
        <v>0</v>
      </c>
      <c r="AY119" s="185">
        <f t="shared" si="480"/>
        <v>0</v>
      </c>
      <c r="AZ119" s="185">
        <f t="shared" si="480"/>
        <v>0</v>
      </c>
      <c r="BA119" s="185">
        <f t="shared" si="480"/>
        <v>0</v>
      </c>
      <c r="BB119" s="185">
        <f t="shared" si="480"/>
        <v>0</v>
      </c>
      <c r="BC119" s="185">
        <f t="shared" si="480"/>
        <v>0</v>
      </c>
      <c r="BD119" s="185">
        <f t="shared" si="480"/>
        <v>0</v>
      </c>
      <c r="BE119" s="185">
        <f t="shared" si="480"/>
        <v>0</v>
      </c>
      <c r="BF119" s="185">
        <f t="shared" si="480"/>
        <v>0</v>
      </c>
      <c r="BG119" s="185">
        <f t="shared" si="480"/>
        <v>0</v>
      </c>
      <c r="BH119" s="185">
        <f t="shared" si="480"/>
        <v>0</v>
      </c>
      <c r="BI119" s="185">
        <f t="shared" si="480"/>
        <v>0</v>
      </c>
      <c r="BJ119" s="185">
        <f t="shared" si="480"/>
        <v>0</v>
      </c>
      <c r="BK119" s="185">
        <f t="shared" si="480"/>
        <v>0</v>
      </c>
      <c r="BL119" s="225"/>
      <c r="BM119" s="226"/>
      <c r="BN119" s="226"/>
      <c r="BO119" s="226"/>
      <c r="BP119" s="226"/>
    </row>
    <row r="120" spans="1:68" ht="15.75" customHeight="1">
      <c r="A120" s="227"/>
      <c r="B120" s="227"/>
      <c r="C120" s="228"/>
      <c r="D120" s="229" t="s">
        <v>364</v>
      </c>
      <c r="E120" s="230">
        <f t="shared" ref="E120:F120" si="481">SUM(E121:E129)</f>
        <v>152177.47999999998</v>
      </c>
      <c r="F120" s="230">
        <f t="shared" si="481"/>
        <v>0</v>
      </c>
      <c r="G120" s="186">
        <f t="shared" ref="G120:G127" si="482">I120/E120</f>
        <v>1.3259214175448302</v>
      </c>
      <c r="H120" s="186">
        <f t="shared" si="472"/>
        <v>0</v>
      </c>
      <c r="I120" s="230">
        <f t="shared" ref="I120:O120" si="483">SUM(I121:I129)</f>
        <v>201775.38</v>
      </c>
      <c r="J120" s="230">
        <f t="shared" si="483"/>
        <v>457969.89</v>
      </c>
      <c r="K120" s="230">
        <f t="shared" si="483"/>
        <v>0</v>
      </c>
      <c r="L120" s="230">
        <f t="shared" si="483"/>
        <v>0</v>
      </c>
      <c r="M120" s="230">
        <f t="shared" si="483"/>
        <v>0</v>
      </c>
      <c r="N120" s="230">
        <f t="shared" si="483"/>
        <v>234915.99</v>
      </c>
      <c r="O120" s="230">
        <f t="shared" si="483"/>
        <v>0</v>
      </c>
      <c r="P120" s="231">
        <f t="shared" ref="P120:R120" si="484">IF(BI120=0,SUM(Y120+AB120+AE120+AH120+AK120+AN120+AQ120+AT120+AW120+AZ120+BC120+BF120),BI120)</f>
        <v>0</v>
      </c>
      <c r="Q120" s="231">
        <f t="shared" si="484"/>
        <v>234915.99</v>
      </c>
      <c r="R120" s="231">
        <f t="shared" si="484"/>
        <v>0</v>
      </c>
      <c r="S120" s="230">
        <f t="shared" ref="S120:U120" si="485">SUM(S121:S129)</f>
        <v>201775.38</v>
      </c>
      <c r="T120" s="230">
        <f t="shared" si="485"/>
        <v>223053.9</v>
      </c>
      <c r="U120" s="230">
        <f t="shared" si="485"/>
        <v>0</v>
      </c>
      <c r="V120" s="187">
        <f t="shared" si="471"/>
        <v>0</v>
      </c>
      <c r="W120" s="187">
        <f t="shared" si="476"/>
        <v>0.51295073132427982</v>
      </c>
      <c r="X120" s="187" t="e">
        <f t="shared" si="477"/>
        <v>#DIV/0!</v>
      </c>
      <c r="Y120" s="230">
        <f t="shared" ref="Y120:BK120" si="486">SUM(Y121:Y129)</f>
        <v>0</v>
      </c>
      <c r="Z120" s="230">
        <f t="shared" si="486"/>
        <v>0</v>
      </c>
      <c r="AA120" s="230">
        <f t="shared" si="486"/>
        <v>0</v>
      </c>
      <c r="AB120" s="230">
        <f t="shared" si="486"/>
        <v>0</v>
      </c>
      <c r="AC120" s="230">
        <f t="shared" si="486"/>
        <v>61206.74</v>
      </c>
      <c r="AD120" s="230">
        <f t="shared" si="486"/>
        <v>0</v>
      </c>
      <c r="AE120" s="230">
        <f t="shared" si="486"/>
        <v>0</v>
      </c>
      <c r="AF120" s="230">
        <f t="shared" si="486"/>
        <v>0</v>
      </c>
      <c r="AG120" s="230">
        <f t="shared" si="486"/>
        <v>0</v>
      </c>
      <c r="AH120" s="230">
        <f t="shared" si="486"/>
        <v>0</v>
      </c>
      <c r="AI120" s="230">
        <f t="shared" si="486"/>
        <v>95054.76</v>
      </c>
      <c r="AJ120" s="230">
        <f t="shared" si="486"/>
        <v>0</v>
      </c>
      <c r="AK120" s="230">
        <f t="shared" si="486"/>
        <v>0</v>
      </c>
      <c r="AL120" s="230">
        <f t="shared" si="486"/>
        <v>21848.15</v>
      </c>
      <c r="AM120" s="230">
        <f t="shared" si="486"/>
        <v>0</v>
      </c>
      <c r="AN120" s="230">
        <f t="shared" si="486"/>
        <v>0</v>
      </c>
      <c r="AO120" s="230">
        <f t="shared" si="486"/>
        <v>56806.34</v>
      </c>
      <c r="AP120" s="230">
        <f t="shared" si="486"/>
        <v>0</v>
      </c>
      <c r="AQ120" s="230">
        <f t="shared" si="486"/>
        <v>0</v>
      </c>
      <c r="AR120" s="230">
        <f t="shared" si="486"/>
        <v>0</v>
      </c>
      <c r="AS120" s="230">
        <f t="shared" si="486"/>
        <v>0</v>
      </c>
      <c r="AT120" s="230">
        <f t="shared" si="486"/>
        <v>0</v>
      </c>
      <c r="AU120" s="230">
        <f t="shared" si="486"/>
        <v>0</v>
      </c>
      <c r="AV120" s="230">
        <f t="shared" si="486"/>
        <v>0</v>
      </c>
      <c r="AW120" s="230">
        <f t="shared" si="486"/>
        <v>0</v>
      </c>
      <c r="AX120" s="230">
        <f t="shared" si="486"/>
        <v>0</v>
      </c>
      <c r="AY120" s="230">
        <f t="shared" si="486"/>
        <v>0</v>
      </c>
      <c r="AZ120" s="230">
        <f t="shared" si="486"/>
        <v>0</v>
      </c>
      <c r="BA120" s="230">
        <f t="shared" si="486"/>
        <v>0</v>
      </c>
      <c r="BB120" s="230">
        <f t="shared" si="486"/>
        <v>0</v>
      </c>
      <c r="BC120" s="230">
        <f t="shared" si="486"/>
        <v>0</v>
      </c>
      <c r="BD120" s="230">
        <f t="shared" si="486"/>
        <v>0</v>
      </c>
      <c r="BE120" s="230">
        <f t="shared" si="486"/>
        <v>0</v>
      </c>
      <c r="BF120" s="230">
        <f t="shared" si="486"/>
        <v>0</v>
      </c>
      <c r="BG120" s="230">
        <f t="shared" si="486"/>
        <v>0</v>
      </c>
      <c r="BH120" s="230">
        <f t="shared" si="486"/>
        <v>0</v>
      </c>
      <c r="BI120" s="230">
        <f t="shared" si="486"/>
        <v>0</v>
      </c>
      <c r="BJ120" s="230">
        <f t="shared" si="486"/>
        <v>0</v>
      </c>
      <c r="BK120" s="230">
        <f t="shared" si="486"/>
        <v>0</v>
      </c>
      <c r="BL120" s="232"/>
      <c r="BM120" s="233"/>
      <c r="BN120" s="233"/>
      <c r="BO120" s="233"/>
      <c r="BP120" s="233"/>
    </row>
    <row r="121" spans="1:68" ht="15.75" customHeight="1">
      <c r="A121" s="359" t="s">
        <v>693</v>
      </c>
      <c r="B121" s="110"/>
      <c r="C121" s="89" t="s">
        <v>365</v>
      </c>
      <c r="D121" s="90" t="s">
        <v>143</v>
      </c>
      <c r="E121" s="193">
        <v>116482.68</v>
      </c>
      <c r="F121" s="165"/>
      <c r="G121" s="93">
        <f t="shared" si="482"/>
        <v>1.7322350412954099</v>
      </c>
      <c r="H121" s="93">
        <f t="shared" si="472"/>
        <v>0</v>
      </c>
      <c r="I121" s="102">
        <v>201775.38</v>
      </c>
      <c r="J121" s="95"/>
      <c r="K121" s="95"/>
      <c r="L121" s="95"/>
      <c r="M121" s="96">
        <f t="shared" ref="M121:O121" si="487">Y121+AB121+AE121+AH121+AK121+AN121+AQ121+AT121+AW121+AZ121+BC121+BF121</f>
        <v>0</v>
      </c>
      <c r="N121" s="96">
        <f t="shared" si="487"/>
        <v>0</v>
      </c>
      <c r="O121" s="96">
        <f t="shared" si="487"/>
        <v>0</v>
      </c>
      <c r="P121" s="96">
        <f t="shared" ref="P121:R121" si="488">IF(BI121=0,SUM(Y121+AB121+AE121+AH121+AK121+AN121+AQ121+AT121+AW121+AZ121+BC121+BF121),BI121)</f>
        <v>0</v>
      </c>
      <c r="Q121" s="96">
        <f t="shared" si="488"/>
        <v>0</v>
      </c>
      <c r="R121" s="96">
        <f t="shared" si="488"/>
        <v>0</v>
      </c>
      <c r="S121" s="96">
        <f t="shared" ref="S121:T121" si="489">I121-M121</f>
        <v>201775.38</v>
      </c>
      <c r="T121" s="96">
        <f t="shared" si="489"/>
        <v>0</v>
      </c>
      <c r="U121" s="96">
        <f t="shared" ref="U121:U129" si="490">L121-O121</f>
        <v>0</v>
      </c>
      <c r="V121" s="93">
        <f t="shared" si="471"/>
        <v>0</v>
      </c>
      <c r="W121" s="93" t="e">
        <f t="shared" si="476"/>
        <v>#DIV/0!</v>
      </c>
      <c r="X121" s="93" t="e">
        <f t="shared" si="477"/>
        <v>#DIV/0!</v>
      </c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118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8"/>
      <c r="BM121" s="99"/>
      <c r="BN121" s="99"/>
      <c r="BO121" s="99"/>
      <c r="BP121" s="99"/>
    </row>
    <row r="122" spans="1:68" ht="15.75" customHeight="1">
      <c r="A122" s="110"/>
      <c r="B122" s="110"/>
      <c r="C122" s="89" t="s">
        <v>318</v>
      </c>
      <c r="D122" s="90" t="s">
        <v>366</v>
      </c>
      <c r="E122" s="165"/>
      <c r="F122" s="165"/>
      <c r="G122" s="93" t="e">
        <f t="shared" si="482"/>
        <v>#DIV/0!</v>
      </c>
      <c r="H122" s="93" t="e">
        <f t="shared" si="472"/>
        <v>#DIV/0!</v>
      </c>
      <c r="I122" s="95"/>
      <c r="J122" s="95"/>
      <c r="K122" s="95"/>
      <c r="L122" s="95"/>
      <c r="M122" s="96">
        <f t="shared" ref="M122:O122" si="491">Y122+AB122+AE122+AH122+AK122+AN122+AQ122+AT122+AW122+AZ122+BC122+BF122</f>
        <v>0</v>
      </c>
      <c r="N122" s="96">
        <f t="shared" si="491"/>
        <v>0</v>
      </c>
      <c r="O122" s="96">
        <f t="shared" si="491"/>
        <v>0</v>
      </c>
      <c r="P122" s="96">
        <f t="shared" ref="P122:R122" si="492">IF(BI122=0,SUM(Y122+AB122+AE122+AH122+AK122+AN122+AQ122+AT122+AW122+AZ122+BC122+BF122),BI122)</f>
        <v>0</v>
      </c>
      <c r="Q122" s="96">
        <f t="shared" si="492"/>
        <v>0</v>
      </c>
      <c r="R122" s="96">
        <f t="shared" si="492"/>
        <v>0</v>
      </c>
      <c r="S122" s="96">
        <f t="shared" ref="S122:T122" si="493">I122-M122</f>
        <v>0</v>
      </c>
      <c r="T122" s="96">
        <f t="shared" si="493"/>
        <v>0</v>
      </c>
      <c r="U122" s="96">
        <f t="shared" si="490"/>
        <v>0</v>
      </c>
      <c r="V122" s="93" t="e">
        <f t="shared" si="471"/>
        <v>#DIV/0!</v>
      </c>
      <c r="W122" s="93" t="e">
        <f t="shared" si="476"/>
        <v>#DIV/0!</v>
      </c>
      <c r="X122" s="93" t="e">
        <f t="shared" si="477"/>
        <v>#DIV/0!</v>
      </c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118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8"/>
      <c r="BM122" s="99"/>
      <c r="BN122" s="99"/>
      <c r="BO122" s="99"/>
      <c r="BP122" s="99"/>
    </row>
    <row r="123" spans="1:68" ht="15.75" customHeight="1">
      <c r="A123" s="110"/>
      <c r="B123" s="110"/>
      <c r="C123" s="89" t="s">
        <v>367</v>
      </c>
      <c r="D123" s="90" t="s">
        <v>368</v>
      </c>
      <c r="E123" s="165"/>
      <c r="F123" s="165"/>
      <c r="G123" s="93" t="e">
        <f t="shared" si="482"/>
        <v>#DIV/0!</v>
      </c>
      <c r="H123" s="93" t="e">
        <f t="shared" si="472"/>
        <v>#DIV/0!</v>
      </c>
      <c r="I123" s="95"/>
      <c r="J123" s="95"/>
      <c r="K123" s="95"/>
      <c r="L123" s="95"/>
      <c r="M123" s="96">
        <f t="shared" ref="M123:O123" si="494">Y123+AB123+AE123+AH123+AK123+AN123+AQ123+AT123+AW123+AZ123+BC123+BF123</f>
        <v>0</v>
      </c>
      <c r="N123" s="96">
        <f t="shared" si="494"/>
        <v>0</v>
      </c>
      <c r="O123" s="96">
        <f t="shared" si="494"/>
        <v>0</v>
      </c>
      <c r="P123" s="96">
        <f t="shared" ref="P123:R123" si="495">IF(BI123=0,SUM(Y123+AB123+AE123+AH123+AK123+AN123+AQ123+AT123+AW123+AZ123+BC123+BF123),BI123)</f>
        <v>0</v>
      </c>
      <c r="Q123" s="96">
        <f t="shared" si="495"/>
        <v>0</v>
      </c>
      <c r="R123" s="96">
        <f t="shared" si="495"/>
        <v>0</v>
      </c>
      <c r="S123" s="96">
        <f t="shared" ref="S123:T123" si="496">I123-M123</f>
        <v>0</v>
      </c>
      <c r="T123" s="96">
        <f t="shared" si="496"/>
        <v>0</v>
      </c>
      <c r="U123" s="96">
        <f t="shared" si="490"/>
        <v>0</v>
      </c>
      <c r="V123" s="93" t="e">
        <f t="shared" si="471"/>
        <v>#DIV/0!</v>
      </c>
      <c r="W123" s="93" t="e">
        <f t="shared" si="476"/>
        <v>#DIV/0!</v>
      </c>
      <c r="X123" s="93" t="e">
        <f t="shared" si="477"/>
        <v>#DIV/0!</v>
      </c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118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8"/>
      <c r="BM123" s="99"/>
      <c r="BN123" s="99"/>
      <c r="BO123" s="99"/>
      <c r="BP123" s="99"/>
    </row>
    <row r="124" spans="1:68" ht="18" customHeight="1">
      <c r="A124" s="110"/>
      <c r="B124" s="110"/>
      <c r="C124" s="89" t="s">
        <v>161</v>
      </c>
      <c r="D124" s="90" t="s">
        <v>369</v>
      </c>
      <c r="E124" s="165"/>
      <c r="F124" s="165"/>
      <c r="G124" s="93" t="e">
        <f t="shared" si="482"/>
        <v>#DIV/0!</v>
      </c>
      <c r="H124" s="93" t="e">
        <f t="shared" si="472"/>
        <v>#DIV/0!</v>
      </c>
      <c r="I124" s="95"/>
      <c r="J124" s="95"/>
      <c r="K124" s="95"/>
      <c r="L124" s="95"/>
      <c r="M124" s="96">
        <f t="shared" ref="M124:O124" si="497">Y124+AB124+AE124+AH124+AK124+AN124+AQ124+AT124+AW124+AZ124+BC124+BF124</f>
        <v>0</v>
      </c>
      <c r="N124" s="96">
        <f t="shared" si="497"/>
        <v>0</v>
      </c>
      <c r="O124" s="96">
        <f t="shared" si="497"/>
        <v>0</v>
      </c>
      <c r="P124" s="96">
        <f t="shared" ref="P124:R124" si="498">IF(BI124=0,SUM(Y124+AB124+AE124+AH124+AK124+AN124+AQ124+AT124+AW124+AZ124+BC124+BF124),BI124)</f>
        <v>0</v>
      </c>
      <c r="Q124" s="96">
        <f t="shared" si="498"/>
        <v>0</v>
      </c>
      <c r="R124" s="96">
        <f t="shared" si="498"/>
        <v>0</v>
      </c>
      <c r="S124" s="96">
        <f t="shared" ref="S124:T124" si="499">I124-M124</f>
        <v>0</v>
      </c>
      <c r="T124" s="96">
        <f t="shared" si="499"/>
        <v>0</v>
      </c>
      <c r="U124" s="96">
        <f t="shared" si="490"/>
        <v>0</v>
      </c>
      <c r="V124" s="93" t="e">
        <f t="shared" si="471"/>
        <v>#DIV/0!</v>
      </c>
      <c r="W124" s="93" t="e">
        <f t="shared" si="476"/>
        <v>#DIV/0!</v>
      </c>
      <c r="X124" s="93" t="e">
        <f t="shared" si="477"/>
        <v>#DIV/0!</v>
      </c>
      <c r="Y124" s="95"/>
      <c r="Z124" s="102">
        <v>0</v>
      </c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118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8"/>
      <c r="BM124" s="99"/>
      <c r="BN124" s="99"/>
      <c r="BO124" s="99"/>
      <c r="BP124" s="99"/>
    </row>
    <row r="125" spans="1:68" ht="15.75" customHeight="1">
      <c r="A125" s="110"/>
      <c r="B125" s="142" t="s">
        <v>370</v>
      </c>
      <c r="C125" s="89" t="s">
        <v>161</v>
      </c>
      <c r="D125" s="90" t="s">
        <v>694</v>
      </c>
      <c r="E125" s="165"/>
      <c r="F125" s="165"/>
      <c r="G125" s="93" t="e">
        <f t="shared" si="482"/>
        <v>#DIV/0!</v>
      </c>
      <c r="H125" s="93" t="e">
        <f t="shared" si="472"/>
        <v>#DIV/0!</v>
      </c>
      <c r="I125" s="95"/>
      <c r="J125" s="234">
        <f>2187.61+388.49+200+59.9+14.5+358.9+1990</f>
        <v>5199.4000000000005</v>
      </c>
      <c r="K125" s="116"/>
      <c r="L125" s="95"/>
      <c r="M125" s="96">
        <f t="shared" ref="M125:O125" si="500">Y125+AB125+AE125+AH125+AK125+AN125+AQ125+AT125+AW125+AZ125+BC125+BF125</f>
        <v>0</v>
      </c>
      <c r="N125" s="96">
        <f t="shared" si="500"/>
        <v>0</v>
      </c>
      <c r="O125" s="96">
        <f t="shared" si="500"/>
        <v>0</v>
      </c>
      <c r="P125" s="96">
        <f t="shared" ref="P125:R125" si="501">IF(BI125=0,SUM(Y125+AB125+AE125+AH125+AK125+AN125+AQ125+AT125+AW125+AZ125+BC125+BF125),BI125)</f>
        <v>0</v>
      </c>
      <c r="Q125" s="96">
        <f t="shared" si="501"/>
        <v>0</v>
      </c>
      <c r="R125" s="96">
        <f t="shared" si="501"/>
        <v>0</v>
      </c>
      <c r="S125" s="96">
        <f t="shared" ref="S125:T125" si="502">I125-M125</f>
        <v>0</v>
      </c>
      <c r="T125" s="96">
        <f t="shared" si="502"/>
        <v>5199.4000000000005</v>
      </c>
      <c r="U125" s="96">
        <f t="shared" si="490"/>
        <v>0</v>
      </c>
      <c r="V125" s="93" t="e">
        <f t="shared" si="471"/>
        <v>#DIV/0!</v>
      </c>
      <c r="W125" s="93">
        <f t="shared" si="476"/>
        <v>0</v>
      </c>
      <c r="X125" s="93" t="e">
        <f t="shared" si="477"/>
        <v>#DIV/0!</v>
      </c>
      <c r="Y125" s="95"/>
      <c r="Z125" s="95"/>
      <c r="AA125" s="95"/>
      <c r="AB125" s="95"/>
      <c r="AC125" s="102">
        <v>0</v>
      </c>
      <c r="AD125" s="95"/>
      <c r="AE125" s="95"/>
      <c r="AF125" s="102">
        <v>0</v>
      </c>
      <c r="AG125" s="95"/>
      <c r="AH125" s="95"/>
      <c r="AI125" s="95"/>
      <c r="AJ125" s="95"/>
      <c r="AK125" s="95"/>
      <c r="AL125" s="102">
        <v>0</v>
      </c>
      <c r="AM125" s="95"/>
      <c r="AN125" s="95"/>
      <c r="AO125" s="95"/>
      <c r="AP125" s="95"/>
      <c r="AQ125" s="95"/>
      <c r="AR125" s="102">
        <v>0</v>
      </c>
      <c r="AS125" s="95"/>
      <c r="AT125" s="118"/>
      <c r="AU125" s="102">
        <v>0</v>
      </c>
      <c r="AV125" s="95"/>
      <c r="AW125" s="95"/>
      <c r="AX125" s="102">
        <v>0</v>
      </c>
      <c r="AY125" s="95"/>
      <c r="AZ125" s="95"/>
      <c r="BA125" s="102">
        <v>0</v>
      </c>
      <c r="BB125" s="95"/>
      <c r="BC125" s="95"/>
      <c r="BD125" s="95"/>
      <c r="BE125" s="95"/>
      <c r="BF125" s="95"/>
      <c r="BG125" s="102"/>
      <c r="BH125" s="95"/>
      <c r="BI125" s="95"/>
      <c r="BJ125" s="95"/>
      <c r="BK125" s="95"/>
      <c r="BL125" s="98"/>
      <c r="BM125" s="99"/>
      <c r="BN125" s="99"/>
      <c r="BO125" s="99"/>
      <c r="BP125" s="99"/>
    </row>
    <row r="126" spans="1:68" ht="15.75" customHeight="1">
      <c r="A126" s="110"/>
      <c r="B126" s="110"/>
      <c r="C126" s="89" t="s">
        <v>372</v>
      </c>
      <c r="D126" s="90" t="s">
        <v>373</v>
      </c>
      <c r="E126" s="193">
        <v>35694.800000000003</v>
      </c>
      <c r="F126" s="165"/>
      <c r="G126" s="93">
        <f t="shared" si="482"/>
        <v>0</v>
      </c>
      <c r="H126" s="93">
        <f t="shared" si="472"/>
        <v>0</v>
      </c>
      <c r="I126" s="95"/>
      <c r="J126" s="95"/>
      <c r="K126" s="95"/>
      <c r="L126" s="95"/>
      <c r="M126" s="96">
        <f t="shared" ref="M126:O126" si="503">Y126+AB126+AE126+AH126+AK126+AN126+AQ126+AT126+AW126+AZ126+BC126+BF126</f>
        <v>0</v>
      </c>
      <c r="N126" s="96">
        <f t="shared" si="503"/>
        <v>0</v>
      </c>
      <c r="O126" s="96">
        <f t="shared" si="503"/>
        <v>0</v>
      </c>
      <c r="P126" s="96">
        <f t="shared" ref="P126:R126" si="504">IF(BI126=0,SUM(Y126+AB126+AE126+AH126+AK126+AN126+AQ126+AT126+AW126+AZ126+BC126+BF126),BI126)</f>
        <v>0</v>
      </c>
      <c r="Q126" s="96">
        <f t="shared" si="504"/>
        <v>0</v>
      </c>
      <c r="R126" s="96">
        <f t="shared" si="504"/>
        <v>0</v>
      </c>
      <c r="S126" s="96">
        <f t="shared" ref="S126:T126" si="505">I126-M126</f>
        <v>0</v>
      </c>
      <c r="T126" s="96">
        <f t="shared" si="505"/>
        <v>0</v>
      </c>
      <c r="U126" s="96">
        <f t="shared" si="490"/>
        <v>0</v>
      </c>
      <c r="V126" s="93" t="e">
        <f t="shared" si="471"/>
        <v>#DIV/0!</v>
      </c>
      <c r="W126" s="93" t="e">
        <f t="shared" si="476"/>
        <v>#DIV/0!</v>
      </c>
      <c r="X126" s="93" t="e">
        <f t="shared" si="477"/>
        <v>#DIV/0!</v>
      </c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118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8"/>
      <c r="BM126" s="99"/>
      <c r="BN126" s="99"/>
      <c r="BO126" s="99"/>
      <c r="BP126" s="99"/>
    </row>
    <row r="127" spans="1:68" ht="15.75" customHeight="1">
      <c r="A127" s="110"/>
      <c r="B127" s="135"/>
      <c r="C127" s="89" t="s">
        <v>374</v>
      </c>
      <c r="D127" s="140" t="s">
        <v>375</v>
      </c>
      <c r="E127" s="165"/>
      <c r="F127" s="165"/>
      <c r="G127" s="93" t="e">
        <f t="shared" si="482"/>
        <v>#DIV/0!</v>
      </c>
      <c r="H127" s="93" t="e">
        <f t="shared" si="472"/>
        <v>#DIV/0!</v>
      </c>
      <c r="I127" s="95"/>
      <c r="J127" s="95"/>
      <c r="K127" s="95"/>
      <c r="L127" s="95"/>
      <c r="M127" s="96">
        <f t="shared" ref="M127:O127" si="506">Y127+AB127+AE127+AH127+AK127+AN127+AQ127+AT127+AW127+AZ127+BC127+BF127</f>
        <v>0</v>
      </c>
      <c r="N127" s="96">
        <f t="shared" si="506"/>
        <v>0</v>
      </c>
      <c r="O127" s="96">
        <f t="shared" si="506"/>
        <v>0</v>
      </c>
      <c r="P127" s="96">
        <f t="shared" ref="P127:R127" si="507">IF(BI127=0,SUM(Y127+AB127+AE127+AH127+AK127+AN127+AQ127+AT127+AW127+AZ127+BC127+BF127),BI127)</f>
        <v>0</v>
      </c>
      <c r="Q127" s="96">
        <f t="shared" si="507"/>
        <v>0</v>
      </c>
      <c r="R127" s="96">
        <f t="shared" si="507"/>
        <v>0</v>
      </c>
      <c r="S127" s="96">
        <f t="shared" ref="S127:T127" si="508">I127-M127</f>
        <v>0</v>
      </c>
      <c r="T127" s="96">
        <f t="shared" si="508"/>
        <v>0</v>
      </c>
      <c r="U127" s="96">
        <f t="shared" si="490"/>
        <v>0</v>
      </c>
      <c r="V127" s="93" t="e">
        <f t="shared" si="471"/>
        <v>#DIV/0!</v>
      </c>
      <c r="W127" s="93" t="e">
        <f t="shared" si="476"/>
        <v>#DIV/0!</v>
      </c>
      <c r="X127" s="93" t="e">
        <f t="shared" si="477"/>
        <v>#DIV/0!</v>
      </c>
      <c r="Y127" s="95"/>
      <c r="Z127" s="95"/>
      <c r="AA127" s="95"/>
      <c r="AB127" s="95"/>
      <c r="AC127" s="95"/>
      <c r="AD127" s="95"/>
      <c r="AE127" s="95"/>
      <c r="AF127" s="102">
        <v>0</v>
      </c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118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8"/>
      <c r="BM127" s="99"/>
      <c r="BN127" s="99"/>
      <c r="BO127" s="99"/>
      <c r="BP127" s="99"/>
    </row>
    <row r="128" spans="1:68" ht="15.75" customHeight="1">
      <c r="A128" s="110"/>
      <c r="B128" s="135" t="s">
        <v>376</v>
      </c>
      <c r="C128" s="89" t="s">
        <v>114</v>
      </c>
      <c r="D128" s="140" t="s">
        <v>847</v>
      </c>
      <c r="E128" s="165"/>
      <c r="F128" s="165"/>
      <c r="G128" s="93"/>
      <c r="H128" s="93"/>
      <c r="I128" s="95"/>
      <c r="J128" s="95">
        <v>452770.49</v>
      </c>
      <c r="K128" s="95"/>
      <c r="L128" s="144"/>
      <c r="M128" s="96">
        <f t="shared" ref="M128:O128" si="509">Y128+AB128+AE128+AH128+AK128+AN128+AQ128+AT128+AW128+AZ128+BC128+BF128</f>
        <v>0</v>
      </c>
      <c r="N128" s="96">
        <f t="shared" si="509"/>
        <v>234915.99</v>
      </c>
      <c r="O128" s="96">
        <f t="shared" si="509"/>
        <v>0</v>
      </c>
      <c r="P128" s="96">
        <f t="shared" ref="P128:R128" si="510">IF(BI128=0,SUM(Y128+AB128+AE128+AH128+AK128+AN128+AQ128+AT128+AW128+AZ128+BC128+BF128),BI128)</f>
        <v>0</v>
      </c>
      <c r="Q128" s="96">
        <f t="shared" si="510"/>
        <v>234915.99</v>
      </c>
      <c r="R128" s="96">
        <f t="shared" si="510"/>
        <v>0</v>
      </c>
      <c r="S128" s="96">
        <f t="shared" ref="S128:T128" si="511">I128-M128</f>
        <v>0</v>
      </c>
      <c r="T128" s="96">
        <f t="shared" si="511"/>
        <v>217854.5</v>
      </c>
      <c r="U128" s="96">
        <f t="shared" si="490"/>
        <v>0</v>
      </c>
      <c r="V128" s="93"/>
      <c r="W128" s="93"/>
      <c r="X128" s="93"/>
      <c r="Y128" s="95"/>
      <c r="Z128" s="95"/>
      <c r="AA128" s="95"/>
      <c r="AB128" s="95"/>
      <c r="AC128" s="95">
        <f>61206.74</f>
        <v>61206.74</v>
      </c>
      <c r="AD128" s="95"/>
      <c r="AE128" s="95"/>
      <c r="AF128" s="95"/>
      <c r="AG128" s="95"/>
      <c r="AH128" s="95"/>
      <c r="AI128" s="102">
        <f>95054.76</f>
        <v>95054.76</v>
      </c>
      <c r="AJ128" s="95"/>
      <c r="AK128" s="95"/>
      <c r="AL128" s="102">
        <v>21848.15</v>
      </c>
      <c r="AM128" s="95"/>
      <c r="AN128" s="95"/>
      <c r="AO128" s="259">
        <v>56806.34</v>
      </c>
      <c r="AP128" s="95"/>
      <c r="AQ128" s="95"/>
      <c r="AR128" s="95"/>
      <c r="AS128" s="95"/>
      <c r="AT128" s="118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8"/>
      <c r="BM128" s="99"/>
      <c r="BN128" s="99"/>
      <c r="BO128" s="99"/>
      <c r="BP128" s="99"/>
    </row>
    <row r="129" spans="1:68" ht="15.75" customHeight="1">
      <c r="A129" s="110"/>
      <c r="B129" s="110"/>
      <c r="C129" s="89"/>
      <c r="D129" s="235" t="s">
        <v>378</v>
      </c>
      <c r="E129" s="165"/>
      <c r="F129" s="165">
        <v>0</v>
      </c>
      <c r="G129" s="93" t="e">
        <f t="shared" ref="G129:G136" si="512">I129/E129</f>
        <v>#DIV/0!</v>
      </c>
      <c r="H129" s="93" t="e">
        <f t="shared" ref="H129:H136" si="513">M129/E129</f>
        <v>#DIV/0!</v>
      </c>
      <c r="I129" s="95"/>
      <c r="J129" s="95"/>
      <c r="K129" s="95"/>
      <c r="L129" s="236"/>
      <c r="M129" s="96">
        <f t="shared" ref="M129:O129" si="514">Y129+AB129+AE129+AH129+AK129+AN129+AQ129+AT129+AW129+AZ129+BC129+BF129</f>
        <v>0</v>
      </c>
      <c r="N129" s="96">
        <f t="shared" si="514"/>
        <v>0</v>
      </c>
      <c r="O129" s="96">
        <f t="shared" si="514"/>
        <v>0</v>
      </c>
      <c r="P129" s="96">
        <f t="shared" ref="P129:R129" si="515">IF(BI129=0,SUM(Y129+AB129+AE129+AH129+AK129+AN129+AQ129+AT129+AW129+AZ129+BC129+BF129),BI129)</f>
        <v>0</v>
      </c>
      <c r="Q129" s="96">
        <f t="shared" si="515"/>
        <v>0</v>
      </c>
      <c r="R129" s="96">
        <f t="shared" si="515"/>
        <v>0</v>
      </c>
      <c r="S129" s="96">
        <f t="shared" ref="S129:T129" si="516">I129-M129</f>
        <v>0</v>
      </c>
      <c r="T129" s="96">
        <f t="shared" si="516"/>
        <v>0</v>
      </c>
      <c r="U129" s="96">
        <f t="shared" si="490"/>
        <v>0</v>
      </c>
      <c r="V129" s="93" t="e">
        <f t="shared" ref="V129:W129" si="517">M129/I129</f>
        <v>#DIV/0!</v>
      </c>
      <c r="W129" s="93" t="e">
        <f t="shared" si="517"/>
        <v>#DIV/0!</v>
      </c>
      <c r="X129" s="93" t="e">
        <f>O129/L129</f>
        <v>#DIV/0!</v>
      </c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118"/>
      <c r="AU129" s="95"/>
      <c r="AV129" s="95"/>
      <c r="AW129" s="95"/>
      <c r="AX129" s="95"/>
      <c r="AY129" s="95"/>
      <c r="AZ129" s="95"/>
      <c r="BA129" s="95"/>
      <c r="BB129" s="102">
        <v>0</v>
      </c>
      <c r="BC129" s="95"/>
      <c r="BD129" s="95"/>
      <c r="BE129" s="102">
        <v>0</v>
      </c>
      <c r="BF129" s="95"/>
      <c r="BG129" s="95"/>
      <c r="BH129" s="95"/>
      <c r="BI129" s="95"/>
      <c r="BJ129" s="95"/>
      <c r="BK129" s="95"/>
      <c r="BL129" s="98"/>
      <c r="BM129" s="99"/>
      <c r="BN129" s="99"/>
      <c r="BO129" s="99"/>
      <c r="BP129" s="99"/>
    </row>
    <row r="130" spans="1:68" ht="15.75" customHeight="1">
      <c r="A130" s="227"/>
      <c r="B130" s="227"/>
      <c r="C130" s="228"/>
      <c r="D130" s="229" t="s">
        <v>379</v>
      </c>
      <c r="E130" s="230">
        <f t="shared" ref="E130:F130" si="518">SUM(E131:E135)</f>
        <v>0</v>
      </c>
      <c r="F130" s="230">
        <f t="shared" si="518"/>
        <v>216000</v>
      </c>
      <c r="G130" s="186" t="e">
        <f t="shared" si="512"/>
        <v>#DIV/0!</v>
      </c>
      <c r="H130" s="186" t="e">
        <f t="shared" si="513"/>
        <v>#DIV/0!</v>
      </c>
      <c r="I130" s="230">
        <f t="shared" ref="I130:O130" si="519">SUM(I131:I135)</f>
        <v>204403</v>
      </c>
      <c r="J130" s="230">
        <f t="shared" si="519"/>
        <v>0</v>
      </c>
      <c r="K130" s="230">
        <f t="shared" si="519"/>
        <v>0</v>
      </c>
      <c r="L130" s="230">
        <f t="shared" si="519"/>
        <v>0</v>
      </c>
      <c r="M130" s="230">
        <f t="shared" si="519"/>
        <v>0</v>
      </c>
      <c r="N130" s="237">
        <f t="shared" si="519"/>
        <v>0</v>
      </c>
      <c r="O130" s="237">
        <f t="shared" si="519"/>
        <v>0</v>
      </c>
      <c r="P130" s="237">
        <f t="shared" ref="P130:R130" si="520">IF(BI130=0,SUM(Y130+AB130+AE130+AH130+AK130+AN130+AQ130+AT130+AW130+AZ130+BC130+BF130),BI130)</f>
        <v>0</v>
      </c>
      <c r="Q130" s="237">
        <f t="shared" si="520"/>
        <v>0</v>
      </c>
      <c r="R130" s="237">
        <f t="shared" si="520"/>
        <v>0</v>
      </c>
      <c r="S130" s="237">
        <f t="shared" ref="S130:BK130" si="521">SUM(S131:S135)</f>
        <v>204403</v>
      </c>
      <c r="T130" s="237">
        <f t="shared" si="521"/>
        <v>0</v>
      </c>
      <c r="U130" s="237">
        <f t="shared" si="521"/>
        <v>0</v>
      </c>
      <c r="V130" s="237" t="e">
        <f t="shared" si="521"/>
        <v>#DIV/0!</v>
      </c>
      <c r="W130" s="237" t="e">
        <f t="shared" si="521"/>
        <v>#DIV/0!</v>
      </c>
      <c r="X130" s="237" t="e">
        <f t="shared" si="521"/>
        <v>#DIV/0!</v>
      </c>
      <c r="Y130" s="230">
        <f t="shared" si="521"/>
        <v>0</v>
      </c>
      <c r="Z130" s="230">
        <f t="shared" si="521"/>
        <v>0</v>
      </c>
      <c r="AA130" s="230">
        <f t="shared" si="521"/>
        <v>0</v>
      </c>
      <c r="AB130" s="230">
        <f t="shared" si="521"/>
        <v>0</v>
      </c>
      <c r="AC130" s="230">
        <f t="shared" si="521"/>
        <v>0</v>
      </c>
      <c r="AD130" s="230">
        <f t="shared" si="521"/>
        <v>0</v>
      </c>
      <c r="AE130" s="230">
        <f t="shared" si="521"/>
        <v>0</v>
      </c>
      <c r="AF130" s="230">
        <f t="shared" si="521"/>
        <v>0</v>
      </c>
      <c r="AG130" s="230">
        <f t="shared" si="521"/>
        <v>0</v>
      </c>
      <c r="AH130" s="230">
        <f t="shared" si="521"/>
        <v>0</v>
      </c>
      <c r="AI130" s="230">
        <f t="shared" si="521"/>
        <v>0</v>
      </c>
      <c r="AJ130" s="230">
        <f t="shared" si="521"/>
        <v>0</v>
      </c>
      <c r="AK130" s="230">
        <f t="shared" si="521"/>
        <v>0</v>
      </c>
      <c r="AL130" s="230">
        <f t="shared" si="521"/>
        <v>0</v>
      </c>
      <c r="AM130" s="230">
        <f t="shared" si="521"/>
        <v>0</v>
      </c>
      <c r="AN130" s="230">
        <f t="shared" si="521"/>
        <v>0</v>
      </c>
      <c r="AO130" s="230">
        <f t="shared" si="521"/>
        <v>0</v>
      </c>
      <c r="AP130" s="230">
        <f t="shared" si="521"/>
        <v>0</v>
      </c>
      <c r="AQ130" s="230">
        <f t="shared" si="521"/>
        <v>0</v>
      </c>
      <c r="AR130" s="230">
        <f t="shared" si="521"/>
        <v>0</v>
      </c>
      <c r="AS130" s="230">
        <f t="shared" si="521"/>
        <v>0</v>
      </c>
      <c r="AT130" s="230">
        <f t="shared" si="521"/>
        <v>0</v>
      </c>
      <c r="AU130" s="230">
        <f t="shared" si="521"/>
        <v>0</v>
      </c>
      <c r="AV130" s="230">
        <f t="shared" si="521"/>
        <v>0</v>
      </c>
      <c r="AW130" s="230">
        <f t="shared" si="521"/>
        <v>0</v>
      </c>
      <c r="AX130" s="230">
        <f t="shared" si="521"/>
        <v>0</v>
      </c>
      <c r="AY130" s="230">
        <f t="shared" si="521"/>
        <v>0</v>
      </c>
      <c r="AZ130" s="230">
        <f t="shared" si="521"/>
        <v>0</v>
      </c>
      <c r="BA130" s="230">
        <f t="shared" si="521"/>
        <v>0</v>
      </c>
      <c r="BB130" s="230">
        <f t="shared" si="521"/>
        <v>0</v>
      </c>
      <c r="BC130" s="230">
        <f t="shared" si="521"/>
        <v>0</v>
      </c>
      <c r="BD130" s="230">
        <f t="shared" si="521"/>
        <v>0</v>
      </c>
      <c r="BE130" s="230">
        <f t="shared" si="521"/>
        <v>0</v>
      </c>
      <c r="BF130" s="230">
        <f t="shared" si="521"/>
        <v>0</v>
      </c>
      <c r="BG130" s="230">
        <f t="shared" si="521"/>
        <v>0</v>
      </c>
      <c r="BH130" s="230">
        <f t="shared" si="521"/>
        <v>0</v>
      </c>
      <c r="BI130" s="230">
        <f t="shared" si="521"/>
        <v>0</v>
      </c>
      <c r="BJ130" s="230">
        <f t="shared" si="521"/>
        <v>0</v>
      </c>
      <c r="BK130" s="230">
        <f t="shared" si="521"/>
        <v>0</v>
      </c>
      <c r="BL130" s="232"/>
      <c r="BM130" s="233"/>
      <c r="BN130" s="233"/>
      <c r="BO130" s="233"/>
      <c r="BP130" s="233"/>
    </row>
    <row r="131" spans="1:68" ht="15.75" customHeight="1">
      <c r="A131" s="359" t="s">
        <v>670</v>
      </c>
      <c r="B131" s="110"/>
      <c r="C131" s="89" t="s">
        <v>380</v>
      </c>
      <c r="D131" s="90" t="s">
        <v>381</v>
      </c>
      <c r="E131" s="165"/>
      <c r="F131" s="165">
        <v>216000</v>
      </c>
      <c r="G131" s="93" t="e">
        <f t="shared" si="512"/>
        <v>#DIV/0!</v>
      </c>
      <c r="H131" s="93" t="e">
        <f t="shared" si="513"/>
        <v>#DIV/0!</v>
      </c>
      <c r="I131" s="102">
        <f>12000+192403</f>
        <v>204403</v>
      </c>
      <c r="J131" s="95"/>
      <c r="K131" s="95"/>
      <c r="L131" s="95"/>
      <c r="M131" s="96">
        <f t="shared" ref="M131:O131" si="522">Y131+AB131+AE131+AH131+AK131+AN131+AQ131+AT131+AW131+AZ131+BC131+BF131</f>
        <v>0</v>
      </c>
      <c r="N131" s="96">
        <f t="shared" si="522"/>
        <v>0</v>
      </c>
      <c r="O131" s="96">
        <f t="shared" si="522"/>
        <v>0</v>
      </c>
      <c r="P131" s="96">
        <f t="shared" ref="P131:R131" si="523">IF(BI131=0,SUM(Y131+AB131+AE131+AH131+AK131+AN131+AQ131+AT131+AW131+AZ131+BC131+BF131),BI131)</f>
        <v>0</v>
      </c>
      <c r="Q131" s="96">
        <f t="shared" si="523"/>
        <v>0</v>
      </c>
      <c r="R131" s="96">
        <f t="shared" si="523"/>
        <v>0</v>
      </c>
      <c r="S131" s="96">
        <f t="shared" ref="S131:T131" si="524">I131-M131</f>
        <v>204403</v>
      </c>
      <c r="T131" s="96">
        <f t="shared" si="524"/>
        <v>0</v>
      </c>
      <c r="U131" s="96">
        <f t="shared" ref="U131:U135" si="525">L131-O131</f>
        <v>0</v>
      </c>
      <c r="V131" s="97">
        <f t="shared" ref="V131:W131" si="526">M131/I131</f>
        <v>0</v>
      </c>
      <c r="W131" s="97" t="e">
        <f t="shared" si="526"/>
        <v>#DIV/0!</v>
      </c>
      <c r="X131" s="97" t="e">
        <f t="shared" ref="X131:X135" si="527">O131/L131</f>
        <v>#DIV/0!</v>
      </c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102">
        <v>0</v>
      </c>
      <c r="AK131" s="95"/>
      <c r="AL131" s="95"/>
      <c r="AM131" s="102">
        <v>0</v>
      </c>
      <c r="AN131" s="95"/>
      <c r="AO131" s="95"/>
      <c r="AP131" s="102">
        <v>0</v>
      </c>
      <c r="AQ131" s="95"/>
      <c r="AR131" s="95"/>
      <c r="AS131" s="95"/>
      <c r="AT131" s="118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8"/>
      <c r="BM131" s="99"/>
      <c r="BN131" s="99"/>
      <c r="BO131" s="99"/>
      <c r="BP131" s="99"/>
    </row>
    <row r="132" spans="1:68" ht="15.75" customHeight="1">
      <c r="A132" s="88"/>
      <c r="B132" s="88"/>
      <c r="C132" s="89" t="s">
        <v>380</v>
      </c>
      <c r="D132" s="90" t="s">
        <v>382</v>
      </c>
      <c r="E132" s="165"/>
      <c r="F132" s="165"/>
      <c r="G132" s="93" t="e">
        <f t="shared" si="512"/>
        <v>#DIV/0!</v>
      </c>
      <c r="H132" s="93" t="e">
        <f t="shared" si="513"/>
        <v>#DIV/0!</v>
      </c>
      <c r="I132" s="95"/>
      <c r="J132" s="95"/>
      <c r="K132" s="95"/>
      <c r="L132" s="82"/>
      <c r="M132" s="96">
        <f t="shared" ref="M132:O132" si="528">Y132+AB132+AE132+AH132+AK132+AN132+AQ132+AT132+AW132+AZ132+BC132+BF132</f>
        <v>0</v>
      </c>
      <c r="N132" s="96">
        <f t="shared" si="528"/>
        <v>0</v>
      </c>
      <c r="O132" s="96">
        <f t="shared" si="528"/>
        <v>0</v>
      </c>
      <c r="P132" s="96">
        <f t="shared" ref="P132:R132" si="529">IF(BI132=0,SUM(Y132+AB132+AE132+AH132+AK132+AN132+AQ132+AT132+AW132+AZ132+BC132+BF132),BI132)</f>
        <v>0</v>
      </c>
      <c r="Q132" s="96">
        <f t="shared" si="529"/>
        <v>0</v>
      </c>
      <c r="R132" s="96">
        <f t="shared" si="529"/>
        <v>0</v>
      </c>
      <c r="S132" s="96">
        <f t="shared" ref="S132:T132" si="530">I132-M132</f>
        <v>0</v>
      </c>
      <c r="T132" s="96">
        <f t="shared" si="530"/>
        <v>0</v>
      </c>
      <c r="U132" s="96">
        <f t="shared" si="525"/>
        <v>0</v>
      </c>
      <c r="V132" s="97" t="e">
        <f t="shared" ref="V132:W132" si="531">M132/I132</f>
        <v>#DIV/0!</v>
      </c>
      <c r="W132" s="97" t="e">
        <f t="shared" si="531"/>
        <v>#DIV/0!</v>
      </c>
      <c r="X132" s="97" t="e">
        <f t="shared" si="527"/>
        <v>#DIV/0!</v>
      </c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4"/>
      <c r="AJ132" s="95"/>
      <c r="AK132" s="95"/>
      <c r="AL132" s="94"/>
      <c r="AM132" s="95"/>
      <c r="AN132" s="95"/>
      <c r="AO132" s="94"/>
      <c r="AP132" s="94"/>
      <c r="AQ132" s="95"/>
      <c r="AR132" s="95"/>
      <c r="AS132" s="94"/>
      <c r="AT132" s="95"/>
      <c r="AU132" s="94"/>
      <c r="AV132" s="94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8"/>
      <c r="BM132" s="99"/>
      <c r="BN132" s="99"/>
      <c r="BO132" s="99"/>
      <c r="BP132" s="99"/>
    </row>
    <row r="133" spans="1:68" ht="15.75" customHeight="1">
      <c r="A133" s="88"/>
      <c r="B133" s="88"/>
      <c r="C133" s="89" t="s">
        <v>380</v>
      </c>
      <c r="D133" s="90" t="s">
        <v>383</v>
      </c>
      <c r="E133" s="165"/>
      <c r="F133" s="165"/>
      <c r="G133" s="93" t="e">
        <f t="shared" si="512"/>
        <v>#DIV/0!</v>
      </c>
      <c r="H133" s="93" t="e">
        <f t="shared" si="513"/>
        <v>#DIV/0!</v>
      </c>
      <c r="I133" s="95"/>
      <c r="J133" s="95"/>
      <c r="K133" s="95"/>
      <c r="L133" s="95"/>
      <c r="M133" s="96">
        <f t="shared" ref="M133:O133" si="532">Y133+AB133+AE133+AH133+AK133+AN133+AQ133+AT133+AW133+AZ133+BC133+BF133</f>
        <v>0</v>
      </c>
      <c r="N133" s="96">
        <f t="shared" si="532"/>
        <v>0</v>
      </c>
      <c r="O133" s="96">
        <f t="shared" si="532"/>
        <v>0</v>
      </c>
      <c r="P133" s="96">
        <f t="shared" ref="P133:R133" si="533">IF(BI133=0,SUM(Y133+AB133+AE133+AH133+AK133+AN133+AQ133+AT133+AW133+AZ133+BC133+BF133),BI133)</f>
        <v>0</v>
      </c>
      <c r="Q133" s="96">
        <f t="shared" si="533"/>
        <v>0</v>
      </c>
      <c r="R133" s="96">
        <f t="shared" si="533"/>
        <v>0</v>
      </c>
      <c r="S133" s="96">
        <f t="shared" ref="S133:T133" si="534">I133-M133</f>
        <v>0</v>
      </c>
      <c r="T133" s="96">
        <f t="shared" si="534"/>
        <v>0</v>
      </c>
      <c r="U133" s="96">
        <f t="shared" si="525"/>
        <v>0</v>
      </c>
      <c r="V133" s="97" t="e">
        <f t="shared" ref="V133:W133" si="535">M133/I133</f>
        <v>#DIV/0!</v>
      </c>
      <c r="W133" s="97" t="e">
        <f t="shared" si="535"/>
        <v>#DIV/0!</v>
      </c>
      <c r="X133" s="97" t="e">
        <f t="shared" si="527"/>
        <v>#DIV/0!</v>
      </c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4"/>
      <c r="AJ133" s="95"/>
      <c r="AK133" s="95"/>
      <c r="AL133" s="94"/>
      <c r="AM133" s="95"/>
      <c r="AN133" s="95"/>
      <c r="AO133" s="94"/>
      <c r="AP133" s="94"/>
      <c r="AQ133" s="95"/>
      <c r="AR133" s="95"/>
      <c r="AS133" s="94"/>
      <c r="AT133" s="95"/>
      <c r="AU133" s="94"/>
      <c r="AV133" s="94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8"/>
      <c r="BM133" s="99"/>
      <c r="BN133" s="99"/>
      <c r="BO133" s="99"/>
      <c r="BP133" s="99"/>
    </row>
    <row r="134" spans="1:68" ht="15.75" customHeight="1">
      <c r="A134" s="88"/>
      <c r="B134" s="88"/>
      <c r="C134" s="89" t="s">
        <v>380</v>
      </c>
      <c r="D134" s="90" t="s">
        <v>384</v>
      </c>
      <c r="E134" s="165"/>
      <c r="F134" s="165"/>
      <c r="G134" s="93" t="e">
        <f t="shared" si="512"/>
        <v>#DIV/0!</v>
      </c>
      <c r="H134" s="93" t="e">
        <f t="shared" si="513"/>
        <v>#DIV/0!</v>
      </c>
      <c r="I134" s="95"/>
      <c r="J134" s="95"/>
      <c r="K134" s="95"/>
      <c r="L134" s="95"/>
      <c r="M134" s="96">
        <f t="shared" ref="M134:O134" si="536">Y134+AB134+AE134+AH134+AK134+AN134+AQ134+AT134+AW134+AZ134+BC134+BF134</f>
        <v>0</v>
      </c>
      <c r="N134" s="96">
        <f t="shared" si="536"/>
        <v>0</v>
      </c>
      <c r="O134" s="96">
        <f t="shared" si="536"/>
        <v>0</v>
      </c>
      <c r="P134" s="96">
        <f t="shared" ref="P134:R134" si="537">IF(BI134=0,SUM(Y134+AB134+AE134+AH134+AK134+AN134+AQ134+AT134+AW134+AZ134+BC134+BF134),BI134)</f>
        <v>0</v>
      </c>
      <c r="Q134" s="96">
        <f t="shared" si="537"/>
        <v>0</v>
      </c>
      <c r="R134" s="96">
        <f t="shared" si="537"/>
        <v>0</v>
      </c>
      <c r="S134" s="96">
        <f t="shared" ref="S134:T134" si="538">I134-M134</f>
        <v>0</v>
      </c>
      <c r="T134" s="96">
        <f t="shared" si="538"/>
        <v>0</v>
      </c>
      <c r="U134" s="96">
        <f t="shared" si="525"/>
        <v>0</v>
      </c>
      <c r="V134" s="97" t="e">
        <f t="shared" ref="V134:W134" si="539">M134/I134</f>
        <v>#DIV/0!</v>
      </c>
      <c r="W134" s="97" t="e">
        <f t="shared" si="539"/>
        <v>#DIV/0!</v>
      </c>
      <c r="X134" s="97" t="e">
        <f t="shared" si="527"/>
        <v>#DIV/0!</v>
      </c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4"/>
      <c r="AJ134" s="95"/>
      <c r="AK134" s="95"/>
      <c r="AL134" s="94"/>
      <c r="AM134" s="95"/>
      <c r="AN134" s="95"/>
      <c r="AO134" s="94"/>
      <c r="AP134" s="94"/>
      <c r="AQ134" s="95"/>
      <c r="AR134" s="95"/>
      <c r="AS134" s="94"/>
      <c r="AT134" s="95"/>
      <c r="AU134" s="94"/>
      <c r="AV134" s="94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8"/>
      <c r="BM134" s="99"/>
      <c r="BN134" s="99"/>
      <c r="BO134" s="99"/>
      <c r="BP134" s="99"/>
    </row>
    <row r="135" spans="1:68" ht="15.75" customHeight="1">
      <c r="A135" s="88"/>
      <c r="B135" s="88"/>
      <c r="C135" s="89" t="s">
        <v>385</v>
      </c>
      <c r="D135" s="90" t="s">
        <v>386</v>
      </c>
      <c r="E135" s="165"/>
      <c r="F135" s="165"/>
      <c r="G135" s="93" t="e">
        <f t="shared" si="512"/>
        <v>#DIV/0!</v>
      </c>
      <c r="H135" s="93" t="e">
        <f t="shared" si="513"/>
        <v>#DIV/0!</v>
      </c>
      <c r="I135" s="95"/>
      <c r="J135" s="95"/>
      <c r="K135" s="95"/>
      <c r="L135" s="238"/>
      <c r="M135" s="96">
        <f t="shared" ref="M135:O135" si="540">Y135+AB135+AE135+AH135+AK135+AN135+AQ135+AT135+AW135+AZ135+BC135+BF135</f>
        <v>0</v>
      </c>
      <c r="N135" s="96">
        <f t="shared" si="540"/>
        <v>0</v>
      </c>
      <c r="O135" s="96">
        <f t="shared" si="540"/>
        <v>0</v>
      </c>
      <c r="P135" s="96">
        <f t="shared" ref="P135:R135" si="541">IF(BI135=0,SUM(Y135+AB135+AE135+AH135+AK135+AN135+AQ135+AT135+AW135+AZ135+BC135+BF135),BI135)</f>
        <v>0</v>
      </c>
      <c r="Q135" s="96">
        <f t="shared" si="541"/>
        <v>0</v>
      </c>
      <c r="R135" s="96">
        <f t="shared" si="541"/>
        <v>0</v>
      </c>
      <c r="S135" s="96">
        <f t="shared" ref="S135:T135" si="542">I135-M135</f>
        <v>0</v>
      </c>
      <c r="T135" s="96">
        <f t="shared" si="542"/>
        <v>0</v>
      </c>
      <c r="U135" s="96">
        <f t="shared" si="525"/>
        <v>0</v>
      </c>
      <c r="V135" s="97" t="e">
        <f t="shared" ref="V135:W135" si="543">M135/I135</f>
        <v>#DIV/0!</v>
      </c>
      <c r="W135" s="97" t="e">
        <f t="shared" si="543"/>
        <v>#DIV/0!</v>
      </c>
      <c r="X135" s="97" t="e">
        <f t="shared" si="527"/>
        <v>#DIV/0!</v>
      </c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8"/>
      <c r="BM135" s="99"/>
      <c r="BN135" s="99"/>
      <c r="BO135" s="99"/>
      <c r="BP135" s="99"/>
    </row>
    <row r="136" spans="1:68" ht="15.75" customHeight="1">
      <c r="A136" s="239"/>
      <c r="B136" s="239"/>
      <c r="C136" s="228"/>
      <c r="D136" s="240" t="s">
        <v>387</v>
      </c>
      <c r="E136" s="241">
        <f t="shared" ref="E136:F136" si="544">SUM(E137:E139)</f>
        <v>0</v>
      </c>
      <c r="F136" s="241">
        <f t="shared" si="544"/>
        <v>867964.47</v>
      </c>
      <c r="G136" s="186" t="e">
        <f t="shared" si="512"/>
        <v>#DIV/0!</v>
      </c>
      <c r="H136" s="186" t="e">
        <f t="shared" si="513"/>
        <v>#DIV/0!</v>
      </c>
      <c r="I136" s="241">
        <f t="shared" ref="I136:O136" si="545">SUM(I137:I139)</f>
        <v>282858.71999999997</v>
      </c>
      <c r="J136" s="241">
        <f t="shared" si="545"/>
        <v>203666.88</v>
      </c>
      <c r="K136" s="241">
        <f t="shared" si="545"/>
        <v>0</v>
      </c>
      <c r="L136" s="241">
        <f t="shared" si="545"/>
        <v>0</v>
      </c>
      <c r="M136" s="241">
        <f t="shared" si="545"/>
        <v>31870.57</v>
      </c>
      <c r="N136" s="242">
        <f t="shared" si="545"/>
        <v>203666.88</v>
      </c>
      <c r="O136" s="242">
        <f t="shared" si="545"/>
        <v>0</v>
      </c>
      <c r="P136" s="242">
        <f t="shared" ref="P136:R136" si="546">IF(BI136=0,SUM(Y136+AB136+AE136+AH136+AK136+AN136+AQ136+AT136+AW136+AZ136+BC136+BF136),BI136)</f>
        <v>31870.57</v>
      </c>
      <c r="Q136" s="242">
        <f t="shared" si="546"/>
        <v>203666.88</v>
      </c>
      <c r="R136" s="242">
        <f t="shared" si="546"/>
        <v>0</v>
      </c>
      <c r="S136" s="241">
        <f t="shared" ref="S136:BK136" si="547">SUM(S137:S139)</f>
        <v>250988.14999999997</v>
      </c>
      <c r="T136" s="185">
        <f t="shared" si="547"/>
        <v>0</v>
      </c>
      <c r="U136" s="185">
        <f t="shared" si="547"/>
        <v>0</v>
      </c>
      <c r="V136" s="185" t="e">
        <f t="shared" si="547"/>
        <v>#DIV/0!</v>
      </c>
      <c r="W136" s="185" t="e">
        <f t="shared" si="547"/>
        <v>#DIV/0!</v>
      </c>
      <c r="X136" s="185" t="e">
        <f t="shared" si="547"/>
        <v>#DIV/0!</v>
      </c>
      <c r="Y136" s="241">
        <f t="shared" si="547"/>
        <v>0</v>
      </c>
      <c r="Z136" s="241">
        <f t="shared" si="547"/>
        <v>0</v>
      </c>
      <c r="AA136" s="241">
        <f t="shared" si="547"/>
        <v>0</v>
      </c>
      <c r="AB136" s="241">
        <f t="shared" si="547"/>
        <v>0</v>
      </c>
      <c r="AC136" s="241">
        <f t="shared" si="547"/>
        <v>0</v>
      </c>
      <c r="AD136" s="241">
        <f t="shared" si="547"/>
        <v>0</v>
      </c>
      <c r="AE136" s="241">
        <f t="shared" si="547"/>
        <v>0</v>
      </c>
      <c r="AF136" s="241">
        <f t="shared" si="547"/>
        <v>59424.31</v>
      </c>
      <c r="AG136" s="241">
        <f t="shared" si="547"/>
        <v>0</v>
      </c>
      <c r="AH136" s="241">
        <f t="shared" si="547"/>
        <v>0</v>
      </c>
      <c r="AI136" s="241">
        <f t="shared" si="547"/>
        <v>71413.69</v>
      </c>
      <c r="AJ136" s="241">
        <f t="shared" si="547"/>
        <v>0</v>
      </c>
      <c r="AK136" s="241">
        <f t="shared" si="547"/>
        <v>0</v>
      </c>
      <c r="AL136" s="241">
        <f t="shared" si="547"/>
        <v>29352.25</v>
      </c>
      <c r="AM136" s="241">
        <f t="shared" si="547"/>
        <v>0</v>
      </c>
      <c r="AN136" s="241">
        <f t="shared" si="547"/>
        <v>31870.57</v>
      </c>
      <c r="AO136" s="241">
        <f t="shared" si="547"/>
        <v>43476.63</v>
      </c>
      <c r="AP136" s="241">
        <f t="shared" si="547"/>
        <v>0</v>
      </c>
      <c r="AQ136" s="241">
        <f t="shared" si="547"/>
        <v>0</v>
      </c>
      <c r="AR136" s="241">
        <f t="shared" si="547"/>
        <v>0</v>
      </c>
      <c r="AS136" s="241">
        <f t="shared" si="547"/>
        <v>0</v>
      </c>
      <c r="AT136" s="241">
        <f t="shared" si="547"/>
        <v>0</v>
      </c>
      <c r="AU136" s="241">
        <f t="shared" si="547"/>
        <v>0</v>
      </c>
      <c r="AV136" s="241">
        <f t="shared" si="547"/>
        <v>0</v>
      </c>
      <c r="AW136" s="241">
        <f t="shared" si="547"/>
        <v>0</v>
      </c>
      <c r="AX136" s="241">
        <f t="shared" si="547"/>
        <v>0</v>
      </c>
      <c r="AY136" s="241">
        <f t="shared" si="547"/>
        <v>0</v>
      </c>
      <c r="AZ136" s="241">
        <f t="shared" si="547"/>
        <v>0</v>
      </c>
      <c r="BA136" s="241">
        <f t="shared" si="547"/>
        <v>0</v>
      </c>
      <c r="BB136" s="241">
        <f t="shared" si="547"/>
        <v>0</v>
      </c>
      <c r="BC136" s="241">
        <f t="shared" si="547"/>
        <v>0</v>
      </c>
      <c r="BD136" s="241">
        <f t="shared" si="547"/>
        <v>0</v>
      </c>
      <c r="BE136" s="241">
        <f t="shared" si="547"/>
        <v>0</v>
      </c>
      <c r="BF136" s="241">
        <f t="shared" si="547"/>
        <v>0</v>
      </c>
      <c r="BG136" s="241">
        <f t="shared" si="547"/>
        <v>0</v>
      </c>
      <c r="BH136" s="241">
        <f t="shared" si="547"/>
        <v>0</v>
      </c>
      <c r="BI136" s="241">
        <f t="shared" si="547"/>
        <v>0</v>
      </c>
      <c r="BJ136" s="241">
        <f t="shared" si="547"/>
        <v>0</v>
      </c>
      <c r="BK136" s="241">
        <f t="shared" si="547"/>
        <v>0</v>
      </c>
      <c r="BL136" s="232"/>
      <c r="BM136" s="233"/>
      <c r="BN136" s="233"/>
      <c r="BO136" s="233"/>
      <c r="BP136" s="233"/>
    </row>
    <row r="137" spans="1:68" ht="15.75" customHeight="1">
      <c r="A137" s="88"/>
      <c r="B137" s="205" t="s">
        <v>206</v>
      </c>
      <c r="C137" s="100" t="s">
        <v>388</v>
      </c>
      <c r="D137" s="90" t="s">
        <v>138</v>
      </c>
      <c r="E137" s="91">
        <v>0</v>
      </c>
      <c r="F137" s="194"/>
      <c r="G137" s="93" t="e">
        <f t="shared" ref="G137:G138" si="548">I137/#REF!</f>
        <v>#REF!</v>
      </c>
      <c r="H137" s="93" t="e">
        <f t="shared" ref="H137:H138" si="549">M137/#REF!</f>
        <v>#REF!</v>
      </c>
      <c r="I137" s="95"/>
      <c r="J137" s="95">
        <v>193192.78</v>
      </c>
      <c r="K137" s="95"/>
      <c r="L137" s="95"/>
      <c r="M137" s="96">
        <f t="shared" ref="M137:O137" si="550">Y137+AB137+AE137+AH137+AK137+AN137+AQ137+AT137+AW137+AZ137+BC137+BF137</f>
        <v>0</v>
      </c>
      <c r="N137" s="96">
        <f t="shared" si="550"/>
        <v>193192.78</v>
      </c>
      <c r="O137" s="96">
        <f t="shared" si="550"/>
        <v>0</v>
      </c>
      <c r="P137" s="96">
        <f t="shared" ref="P137:R137" si="551">IF(BI137=0,SUM(Y137+AB137+AE137+AH137+AK137+AN137+AQ137+AT137+AW137+AZ137+BC137+BF137),BI137)</f>
        <v>0</v>
      </c>
      <c r="Q137" s="96">
        <f t="shared" si="551"/>
        <v>193192.78</v>
      </c>
      <c r="R137" s="96">
        <f t="shared" si="551"/>
        <v>0</v>
      </c>
      <c r="S137" s="96">
        <f t="shared" ref="S137:T137" si="552">I137-M137</f>
        <v>0</v>
      </c>
      <c r="T137" s="96">
        <f t="shared" si="552"/>
        <v>0</v>
      </c>
      <c r="U137" s="96">
        <f t="shared" ref="U137:U139" si="553">L137-O137</f>
        <v>0</v>
      </c>
      <c r="V137" s="97" t="e">
        <f t="shared" ref="V137:W137" si="554">M137/I137</f>
        <v>#DIV/0!</v>
      </c>
      <c r="W137" s="97">
        <f t="shared" si="554"/>
        <v>1</v>
      </c>
      <c r="X137" s="97" t="e">
        <f t="shared" ref="X137:X139" si="555">O137/L137</f>
        <v>#DIV/0!</v>
      </c>
      <c r="Y137" s="95"/>
      <c r="Z137" s="95"/>
      <c r="AA137" s="95"/>
      <c r="AB137" s="95"/>
      <c r="AC137" s="95"/>
      <c r="AD137" s="95"/>
      <c r="AE137" s="95"/>
      <c r="AF137" s="95">
        <f>59424.31</f>
        <v>59424.31</v>
      </c>
      <c r="AG137" s="95"/>
      <c r="AH137" s="95"/>
      <c r="AI137" s="95">
        <f>31947.84+39465.85</f>
        <v>71413.69</v>
      </c>
      <c r="AJ137" s="95"/>
      <c r="AK137" s="95"/>
      <c r="AL137" s="102">
        <v>29352.25</v>
      </c>
      <c r="AM137" s="95"/>
      <c r="AN137" s="95"/>
      <c r="AO137" s="259">
        <v>33002.53</v>
      </c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8"/>
      <c r="BM137" s="99"/>
      <c r="BN137" s="99"/>
      <c r="BO137" s="99"/>
      <c r="BP137" s="99"/>
    </row>
    <row r="138" spans="1:68" ht="15.75" customHeight="1">
      <c r="A138" s="88"/>
      <c r="B138" s="205"/>
      <c r="C138" s="100" t="s">
        <v>388</v>
      </c>
      <c r="D138" s="121" t="s">
        <v>139</v>
      </c>
      <c r="E138" s="91"/>
      <c r="F138" s="194">
        <v>400000</v>
      </c>
      <c r="G138" s="93" t="e">
        <f t="shared" si="548"/>
        <v>#REF!</v>
      </c>
      <c r="H138" s="93" t="e">
        <f t="shared" si="549"/>
        <v>#REF!</v>
      </c>
      <c r="I138" s="118"/>
      <c r="J138" s="95"/>
      <c r="K138" s="95"/>
      <c r="L138" s="201"/>
      <c r="M138" s="96">
        <f t="shared" ref="M138:O138" si="556">Y138+AB138+AE138+AH138+AK138+AN138+AQ138+AT138+AW138+AZ138+BC138+BF138</f>
        <v>0</v>
      </c>
      <c r="N138" s="96">
        <f t="shared" si="556"/>
        <v>0</v>
      </c>
      <c r="O138" s="96">
        <f t="shared" si="556"/>
        <v>0</v>
      </c>
      <c r="P138" s="96">
        <f t="shared" ref="P138:R138" si="557">IF(BI138=0,SUM(Y138+AB138+AE138+AH138+AK138+AN138+AQ138+AT138+AW138+AZ138+BC138+BF138),BI138)</f>
        <v>0</v>
      </c>
      <c r="Q138" s="96">
        <f t="shared" si="557"/>
        <v>0</v>
      </c>
      <c r="R138" s="96">
        <f t="shared" si="557"/>
        <v>0</v>
      </c>
      <c r="S138" s="96">
        <f t="shared" ref="S138:T138" si="558">I138-M138</f>
        <v>0</v>
      </c>
      <c r="T138" s="96">
        <f t="shared" si="558"/>
        <v>0</v>
      </c>
      <c r="U138" s="96">
        <f t="shared" si="553"/>
        <v>0</v>
      </c>
      <c r="V138" s="97" t="e">
        <f t="shared" ref="V138:W138" si="559">M138/I138</f>
        <v>#DIV/0!</v>
      </c>
      <c r="W138" s="97" t="e">
        <f t="shared" si="559"/>
        <v>#DIV/0!</v>
      </c>
      <c r="X138" s="97" t="e">
        <f t="shared" si="555"/>
        <v>#DIV/0!</v>
      </c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128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8"/>
      <c r="BM138" s="99"/>
      <c r="BN138" s="99"/>
      <c r="BO138" s="99"/>
      <c r="BP138" s="99"/>
    </row>
    <row r="139" spans="1:68" ht="15.75" customHeight="1">
      <c r="A139" s="353" t="s">
        <v>671</v>
      </c>
      <c r="B139" s="205" t="s">
        <v>389</v>
      </c>
      <c r="C139" s="89"/>
      <c r="D139" s="121" t="s">
        <v>139</v>
      </c>
      <c r="E139" s="165"/>
      <c r="F139" s="165">
        <v>467964.47</v>
      </c>
      <c r="G139" s="93" t="e">
        <f t="shared" ref="G139:G143" si="560">I139/E139</f>
        <v>#DIV/0!</v>
      </c>
      <c r="H139" s="93" t="e">
        <f t="shared" ref="H139:H143" si="561">M139/E139</f>
        <v>#DIV/0!</v>
      </c>
      <c r="I139" s="102">
        <v>282858.71999999997</v>
      </c>
      <c r="J139" s="95">
        <v>10474.1</v>
      </c>
      <c r="K139" s="95"/>
      <c r="L139" s="243"/>
      <c r="M139" s="96">
        <f t="shared" ref="M139:O139" si="562">Y139+AB139+AE139+AH139+AK139+AN139+AQ139+AT139+AW139+AZ139+BC139+BF139</f>
        <v>31870.57</v>
      </c>
      <c r="N139" s="96">
        <f t="shared" si="562"/>
        <v>10474.099999999999</v>
      </c>
      <c r="O139" s="96">
        <f t="shared" si="562"/>
        <v>0</v>
      </c>
      <c r="P139" s="96">
        <f t="shared" ref="P139:R139" si="563">IF(BI139=0,SUM(Y139+AB139+AE139+AH139+AK139+AN139+AQ139+AT139+AW139+AZ139+BC139+BF139),BI139)</f>
        <v>31870.57</v>
      </c>
      <c r="Q139" s="96">
        <f t="shared" si="563"/>
        <v>10474.099999999999</v>
      </c>
      <c r="R139" s="96">
        <f t="shared" si="563"/>
        <v>0</v>
      </c>
      <c r="S139" s="96">
        <f t="shared" ref="S139:T139" si="564">I139-M139</f>
        <v>250988.14999999997</v>
      </c>
      <c r="T139" s="96">
        <f t="shared" si="564"/>
        <v>0</v>
      </c>
      <c r="U139" s="96">
        <f t="shared" si="553"/>
        <v>0</v>
      </c>
      <c r="V139" s="97">
        <f t="shared" ref="V139:W139" si="565">M139/I139</f>
        <v>0.11267310408531865</v>
      </c>
      <c r="W139" s="97">
        <f t="shared" si="565"/>
        <v>0.99999999999999978</v>
      </c>
      <c r="X139" s="97" t="e">
        <f t="shared" si="555"/>
        <v>#DIV/0!</v>
      </c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102">
        <v>31870.57</v>
      </c>
      <c r="AO139" s="259">
        <f>1807.54+8666.56</f>
        <v>10474.099999999999</v>
      </c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8"/>
      <c r="BM139" s="99"/>
      <c r="BN139" s="99"/>
      <c r="BO139" s="99"/>
      <c r="BP139" s="99"/>
    </row>
    <row r="140" spans="1:68" ht="15.75" customHeight="1">
      <c r="A140" s="239"/>
      <c r="B140" s="239"/>
      <c r="C140" s="228"/>
      <c r="D140" s="240" t="s">
        <v>390</v>
      </c>
      <c r="E140" s="241">
        <f t="shared" ref="E140:F140" si="566">SUM(E141:E143)</f>
        <v>0</v>
      </c>
      <c r="F140" s="241">
        <f t="shared" si="566"/>
        <v>90000</v>
      </c>
      <c r="G140" s="186" t="e">
        <f t="shared" si="560"/>
        <v>#DIV/0!</v>
      </c>
      <c r="H140" s="186" t="e">
        <f t="shared" si="561"/>
        <v>#DIV/0!</v>
      </c>
      <c r="I140" s="241">
        <f>SUM(I141:I143)</f>
        <v>0</v>
      </c>
      <c r="J140" s="241">
        <f t="shared" ref="J140:K140" si="567">SUM(J141:J144)</f>
        <v>4237.2</v>
      </c>
      <c r="K140" s="241">
        <f t="shared" si="567"/>
        <v>0</v>
      </c>
      <c r="L140" s="241">
        <f t="shared" ref="L140:M140" si="568">SUM(L141:L143)</f>
        <v>0</v>
      </c>
      <c r="M140" s="241">
        <f t="shared" si="568"/>
        <v>0</v>
      </c>
      <c r="N140" s="242">
        <f>SUM(N141:N144)</f>
        <v>4237.2</v>
      </c>
      <c r="O140" s="242">
        <f>SUM(O141:O143)</f>
        <v>0</v>
      </c>
      <c r="P140" s="242">
        <f t="shared" ref="P140:R140" si="569">IF(BI140=0,SUM(Y140+AB140+AE140+AH140+AK140+AN140+AQ140+AT140+AW140+AZ140+BC140+BF140),BI140)</f>
        <v>0</v>
      </c>
      <c r="Q140" s="242">
        <f t="shared" si="569"/>
        <v>4237.2</v>
      </c>
      <c r="R140" s="242">
        <f t="shared" si="569"/>
        <v>0</v>
      </c>
      <c r="S140" s="241">
        <f t="shared" ref="S140:AE140" si="570">SUM(S141:S143)</f>
        <v>0</v>
      </c>
      <c r="T140" s="185">
        <f t="shared" si="570"/>
        <v>0</v>
      </c>
      <c r="U140" s="185">
        <f t="shared" si="570"/>
        <v>0</v>
      </c>
      <c r="V140" s="185" t="e">
        <f t="shared" si="570"/>
        <v>#DIV/0!</v>
      </c>
      <c r="W140" s="185" t="e">
        <f t="shared" si="570"/>
        <v>#DIV/0!</v>
      </c>
      <c r="X140" s="185" t="e">
        <f t="shared" si="570"/>
        <v>#DIV/0!</v>
      </c>
      <c r="Y140" s="241">
        <f t="shared" si="570"/>
        <v>0</v>
      </c>
      <c r="Z140" s="241">
        <f t="shared" si="570"/>
        <v>0</v>
      </c>
      <c r="AA140" s="241">
        <f t="shared" si="570"/>
        <v>0</v>
      </c>
      <c r="AB140" s="241">
        <f t="shared" si="570"/>
        <v>0</v>
      </c>
      <c r="AC140" s="241">
        <f t="shared" si="570"/>
        <v>0</v>
      </c>
      <c r="AD140" s="241">
        <f t="shared" si="570"/>
        <v>0</v>
      </c>
      <c r="AE140" s="241">
        <f t="shared" si="570"/>
        <v>0</v>
      </c>
      <c r="AF140" s="241">
        <f>SUM(AF141:AF144)</f>
        <v>4237.2</v>
      </c>
      <c r="AG140" s="241">
        <f t="shared" ref="AG140:BK140" si="571">SUM(AG141:AG143)</f>
        <v>0</v>
      </c>
      <c r="AH140" s="241">
        <f t="shared" si="571"/>
        <v>0</v>
      </c>
      <c r="AI140" s="241">
        <f t="shared" si="571"/>
        <v>0</v>
      </c>
      <c r="AJ140" s="241">
        <f t="shared" si="571"/>
        <v>0</v>
      </c>
      <c r="AK140" s="241">
        <f t="shared" si="571"/>
        <v>0</v>
      </c>
      <c r="AL140" s="241">
        <f t="shared" si="571"/>
        <v>0</v>
      </c>
      <c r="AM140" s="241">
        <f t="shared" si="571"/>
        <v>0</v>
      </c>
      <c r="AN140" s="241">
        <f t="shared" si="571"/>
        <v>0</v>
      </c>
      <c r="AO140" s="241">
        <f t="shared" si="571"/>
        <v>0</v>
      </c>
      <c r="AP140" s="241">
        <f t="shared" si="571"/>
        <v>0</v>
      </c>
      <c r="AQ140" s="241">
        <f t="shared" si="571"/>
        <v>0</v>
      </c>
      <c r="AR140" s="241">
        <f t="shared" si="571"/>
        <v>0</v>
      </c>
      <c r="AS140" s="241">
        <f t="shared" si="571"/>
        <v>0</v>
      </c>
      <c r="AT140" s="241">
        <f t="shared" si="571"/>
        <v>0</v>
      </c>
      <c r="AU140" s="241">
        <f t="shared" si="571"/>
        <v>0</v>
      </c>
      <c r="AV140" s="241">
        <f t="shared" si="571"/>
        <v>0</v>
      </c>
      <c r="AW140" s="241">
        <f t="shared" si="571"/>
        <v>0</v>
      </c>
      <c r="AX140" s="241">
        <f t="shared" si="571"/>
        <v>0</v>
      </c>
      <c r="AY140" s="241">
        <f t="shared" si="571"/>
        <v>0</v>
      </c>
      <c r="AZ140" s="241">
        <f t="shared" si="571"/>
        <v>0</v>
      </c>
      <c r="BA140" s="241">
        <f t="shared" si="571"/>
        <v>0</v>
      </c>
      <c r="BB140" s="241">
        <f t="shared" si="571"/>
        <v>0</v>
      </c>
      <c r="BC140" s="241">
        <f t="shared" si="571"/>
        <v>0</v>
      </c>
      <c r="BD140" s="241">
        <f t="shared" si="571"/>
        <v>0</v>
      </c>
      <c r="BE140" s="241">
        <f t="shared" si="571"/>
        <v>0</v>
      </c>
      <c r="BF140" s="241">
        <f t="shared" si="571"/>
        <v>0</v>
      </c>
      <c r="BG140" s="241">
        <f t="shared" si="571"/>
        <v>0</v>
      </c>
      <c r="BH140" s="241">
        <f t="shared" si="571"/>
        <v>0</v>
      </c>
      <c r="BI140" s="241">
        <f t="shared" si="571"/>
        <v>0</v>
      </c>
      <c r="BJ140" s="241">
        <f t="shared" si="571"/>
        <v>0</v>
      </c>
      <c r="BK140" s="241">
        <f t="shared" si="571"/>
        <v>0</v>
      </c>
      <c r="BL140" s="232"/>
      <c r="BM140" s="233"/>
      <c r="BN140" s="233"/>
      <c r="BO140" s="233"/>
      <c r="BP140" s="233"/>
    </row>
    <row r="141" spans="1:68" ht="15.75" customHeight="1">
      <c r="A141" s="88"/>
      <c r="B141" s="88"/>
      <c r="C141" s="89" t="s">
        <v>388</v>
      </c>
      <c r="D141" s="121" t="s">
        <v>695</v>
      </c>
      <c r="E141" s="165"/>
      <c r="F141" s="146">
        <v>90000</v>
      </c>
      <c r="G141" s="93" t="e">
        <f t="shared" si="560"/>
        <v>#DIV/0!</v>
      </c>
      <c r="H141" s="93" t="e">
        <f t="shared" si="561"/>
        <v>#DIV/0!</v>
      </c>
      <c r="I141" s="95"/>
      <c r="J141" s="95"/>
      <c r="K141" s="95"/>
      <c r="L141" s="201"/>
      <c r="M141" s="96">
        <f t="shared" ref="M141:O141" si="572">Y141+AB141+AE141+AH141+AK141+AN141+AQ141+AT141+AW141+AZ141+BC141+BF141</f>
        <v>0</v>
      </c>
      <c r="N141" s="96">
        <f t="shared" si="572"/>
        <v>0</v>
      </c>
      <c r="O141" s="96">
        <f t="shared" si="572"/>
        <v>0</v>
      </c>
      <c r="P141" s="96">
        <f t="shared" ref="P141:R141" si="573">IF(BI141=0,SUM(Y141+AB141+AE141+AH141+AK141+AN141+AQ141+AT141+AW141+AZ141+BC141+BF141),BI141)</f>
        <v>0</v>
      </c>
      <c r="Q141" s="96">
        <f t="shared" si="573"/>
        <v>0</v>
      </c>
      <c r="R141" s="96">
        <f t="shared" si="573"/>
        <v>0</v>
      </c>
      <c r="S141" s="96">
        <f t="shared" ref="S141:T141" si="574">I141-M141</f>
        <v>0</v>
      </c>
      <c r="T141" s="96">
        <f t="shared" si="574"/>
        <v>0</v>
      </c>
      <c r="U141" s="96">
        <f t="shared" ref="U141:U143" si="575">L141-O141</f>
        <v>0</v>
      </c>
      <c r="V141" s="97" t="e">
        <f t="shared" ref="V141:W141" si="576">M141/I141</f>
        <v>#DIV/0!</v>
      </c>
      <c r="W141" s="97" t="e">
        <f t="shared" si="576"/>
        <v>#DIV/0!</v>
      </c>
      <c r="X141" s="97" t="e">
        <f t="shared" ref="X141:X143" si="577">O141/L141</f>
        <v>#DIV/0!</v>
      </c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8"/>
      <c r="BM141" s="99"/>
      <c r="BN141" s="99"/>
      <c r="BO141" s="99"/>
      <c r="BP141" s="99"/>
    </row>
    <row r="142" spans="1:68" ht="15.75" customHeight="1">
      <c r="A142" s="88"/>
      <c r="B142" s="88"/>
      <c r="C142" s="89" t="s">
        <v>385</v>
      </c>
      <c r="D142" s="90" t="s">
        <v>392</v>
      </c>
      <c r="E142" s="165"/>
      <c r="F142" s="165"/>
      <c r="G142" s="93" t="e">
        <f t="shared" si="560"/>
        <v>#DIV/0!</v>
      </c>
      <c r="H142" s="93" t="e">
        <f t="shared" si="561"/>
        <v>#DIV/0!</v>
      </c>
      <c r="I142" s="201"/>
      <c r="J142" s="95"/>
      <c r="K142" s="95"/>
      <c r="L142" s="201"/>
      <c r="M142" s="96">
        <f t="shared" ref="M142:O142" si="578">Y142+AB142+AE142+AH142+AK142+AN142+AQ142+AT142+AW142+AZ142+BC142+BF142</f>
        <v>0</v>
      </c>
      <c r="N142" s="96">
        <f t="shared" si="578"/>
        <v>0</v>
      </c>
      <c r="O142" s="96">
        <f t="shared" si="578"/>
        <v>0</v>
      </c>
      <c r="P142" s="96">
        <f t="shared" ref="P142:R142" si="579">IF(BI142=0,SUM(Y142+AB142+AE142+AH142+AK142+AN142+AQ142+AT142+AW142+AZ142+BC142+BF142),BI142)</f>
        <v>0</v>
      </c>
      <c r="Q142" s="96">
        <f t="shared" si="579"/>
        <v>0</v>
      </c>
      <c r="R142" s="96">
        <f t="shared" si="579"/>
        <v>0</v>
      </c>
      <c r="S142" s="96">
        <f t="shared" ref="S142:T142" si="580">I142-M142</f>
        <v>0</v>
      </c>
      <c r="T142" s="96">
        <f t="shared" si="580"/>
        <v>0</v>
      </c>
      <c r="U142" s="96">
        <f t="shared" si="575"/>
        <v>0</v>
      </c>
      <c r="V142" s="97" t="e">
        <f t="shared" ref="V142:W142" si="581">M142/I142</f>
        <v>#DIV/0!</v>
      </c>
      <c r="W142" s="97" t="e">
        <f t="shared" si="581"/>
        <v>#DIV/0!</v>
      </c>
      <c r="X142" s="97" t="e">
        <f t="shared" si="577"/>
        <v>#DIV/0!</v>
      </c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102">
        <v>0</v>
      </c>
      <c r="BF142" s="95"/>
      <c r="BG142" s="95"/>
      <c r="BH142" s="95"/>
      <c r="BI142" s="95"/>
      <c r="BJ142" s="95"/>
      <c r="BK142" s="95"/>
      <c r="BL142" s="98"/>
      <c r="BM142" s="99"/>
      <c r="BN142" s="99"/>
      <c r="BO142" s="99"/>
      <c r="BP142" s="99"/>
    </row>
    <row r="143" spans="1:68" ht="15.75" customHeight="1">
      <c r="A143" s="88"/>
      <c r="B143" s="88"/>
      <c r="C143" s="89" t="s">
        <v>385</v>
      </c>
      <c r="D143" s="90" t="s">
        <v>393</v>
      </c>
      <c r="E143" s="165"/>
      <c r="F143" s="165"/>
      <c r="G143" s="93" t="e">
        <f t="shared" si="560"/>
        <v>#DIV/0!</v>
      </c>
      <c r="H143" s="93" t="e">
        <f t="shared" si="561"/>
        <v>#DIV/0!</v>
      </c>
      <c r="I143" s="95"/>
      <c r="J143" s="95"/>
      <c r="K143" s="95"/>
      <c r="L143" s="243"/>
      <c r="M143" s="96">
        <f t="shared" ref="M143:O143" si="582">Y143+AB143+AE143+AH143+AK143+AN143+AQ143+AT143+AW143+AZ143+BC143+BF143</f>
        <v>0</v>
      </c>
      <c r="N143" s="96">
        <f t="shared" si="582"/>
        <v>0</v>
      </c>
      <c r="O143" s="96">
        <f t="shared" si="582"/>
        <v>0</v>
      </c>
      <c r="P143" s="96">
        <f t="shared" ref="P143:R143" si="583">IF(BI143=0,SUM(Y143+AB143+AE143+AH143+AK143+AN143+AQ143+AT143+AW143+AZ143+BC143+BF143),BI143)</f>
        <v>0</v>
      </c>
      <c r="Q143" s="96">
        <f t="shared" si="583"/>
        <v>0</v>
      </c>
      <c r="R143" s="96">
        <f t="shared" si="583"/>
        <v>0</v>
      </c>
      <c r="S143" s="96">
        <f t="shared" ref="S143:T143" si="584">I143-M143</f>
        <v>0</v>
      </c>
      <c r="T143" s="96">
        <f t="shared" si="584"/>
        <v>0</v>
      </c>
      <c r="U143" s="96">
        <f t="shared" si="575"/>
        <v>0</v>
      </c>
      <c r="V143" s="97" t="e">
        <f t="shared" ref="V143:W143" si="585">M143/I143</f>
        <v>#DIV/0!</v>
      </c>
      <c r="W143" s="97" t="e">
        <f t="shared" si="585"/>
        <v>#DIV/0!</v>
      </c>
      <c r="X143" s="97" t="e">
        <f t="shared" si="577"/>
        <v>#DIV/0!</v>
      </c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8"/>
      <c r="BM143" s="99"/>
      <c r="BN143" s="99"/>
      <c r="BO143" s="99"/>
      <c r="BP143" s="99"/>
    </row>
    <row r="144" spans="1:68" ht="15.75" customHeight="1">
      <c r="A144" s="88"/>
      <c r="B144" s="205" t="s">
        <v>394</v>
      </c>
      <c r="C144" s="89" t="s">
        <v>395</v>
      </c>
      <c r="D144" s="90" t="s">
        <v>396</v>
      </c>
      <c r="E144" s="165"/>
      <c r="F144" s="165"/>
      <c r="G144" s="93"/>
      <c r="H144" s="93"/>
      <c r="I144" s="95"/>
      <c r="J144" s="95">
        <v>4237.2</v>
      </c>
      <c r="K144" s="95"/>
      <c r="L144" s="243"/>
      <c r="M144" s="96"/>
      <c r="N144" s="96">
        <f t="shared" ref="N144:O144" si="586">Z144+AC144+AF144+AI144+AL144+AO144+AR144+AU144+AX144+BA144+BD144+BG144</f>
        <v>4237.2</v>
      </c>
      <c r="O144" s="96">
        <f t="shared" si="586"/>
        <v>0</v>
      </c>
      <c r="P144" s="96">
        <f t="shared" ref="P144:Q144" si="587">IF(BI144=0,SUM(Y144+AB144+AE144+AH144+AK144+AN144+AQ144+AT144+AW144+AZ144+BC144+BF144),BI144)</f>
        <v>0</v>
      </c>
      <c r="Q144" s="96">
        <f t="shared" si="587"/>
        <v>4237.2</v>
      </c>
      <c r="R144" s="96"/>
      <c r="S144" s="96"/>
      <c r="T144" s="96"/>
      <c r="U144" s="96"/>
      <c r="V144" s="97"/>
      <c r="W144" s="97"/>
      <c r="X144" s="97"/>
      <c r="Y144" s="95"/>
      <c r="Z144" s="95"/>
      <c r="AA144" s="95"/>
      <c r="AB144" s="95"/>
      <c r="AC144" s="95"/>
      <c r="AD144" s="95"/>
      <c r="AE144" s="95"/>
      <c r="AF144" s="102">
        <f>3088+1149.2</f>
        <v>4237.2</v>
      </c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8"/>
      <c r="BM144" s="99"/>
      <c r="BN144" s="99"/>
      <c r="BO144" s="99"/>
      <c r="BP144" s="99"/>
    </row>
    <row r="145" spans="1:68" ht="15.75" customHeight="1">
      <c r="A145" s="181"/>
      <c r="B145" s="181"/>
      <c r="C145" s="221"/>
      <c r="D145" s="223" t="s">
        <v>397</v>
      </c>
      <c r="E145" s="185">
        <f t="shared" ref="E145:F145" si="588">SUM(E146:E149)</f>
        <v>0</v>
      </c>
      <c r="F145" s="185">
        <f t="shared" si="588"/>
        <v>0</v>
      </c>
      <c r="G145" s="222" t="e">
        <f t="shared" ref="G145:G147" si="589">I145/E145</f>
        <v>#DIV/0!</v>
      </c>
      <c r="H145" s="186" t="e">
        <f t="shared" ref="H145:H147" si="590">M145/E145</f>
        <v>#DIV/0!</v>
      </c>
      <c r="I145" s="185">
        <f t="shared" ref="I145:O145" si="591">SUM(I146:I149)</f>
        <v>0</v>
      </c>
      <c r="J145" s="185">
        <f t="shared" si="591"/>
        <v>500</v>
      </c>
      <c r="K145" s="185">
        <f t="shared" si="591"/>
        <v>0</v>
      </c>
      <c r="L145" s="185">
        <f t="shared" si="591"/>
        <v>0</v>
      </c>
      <c r="M145" s="185">
        <f t="shared" si="591"/>
        <v>0</v>
      </c>
      <c r="N145" s="185">
        <f t="shared" si="591"/>
        <v>500</v>
      </c>
      <c r="O145" s="185">
        <f t="shared" si="591"/>
        <v>0</v>
      </c>
      <c r="P145" s="244">
        <f t="shared" ref="P145:R145" si="592">IF(BI145=0,SUM(Y145+AB145+AE145+AH145+AK145+AN145+AQ145+AT145+AW145+AZ145+BC145+BF145),BI145)</f>
        <v>0</v>
      </c>
      <c r="Q145" s="244">
        <f t="shared" si="592"/>
        <v>500</v>
      </c>
      <c r="R145" s="244">
        <f t="shared" si="592"/>
        <v>0</v>
      </c>
      <c r="S145" s="185">
        <f t="shared" ref="S145:U145" si="593">SUM(S146:S149)</f>
        <v>0</v>
      </c>
      <c r="T145" s="185">
        <f t="shared" si="593"/>
        <v>0</v>
      </c>
      <c r="U145" s="185">
        <f t="shared" si="593"/>
        <v>0</v>
      </c>
      <c r="V145" s="188" t="e">
        <f t="shared" ref="V145:W145" si="594">M145/I145</f>
        <v>#DIV/0!</v>
      </c>
      <c r="W145" s="188">
        <f t="shared" si="594"/>
        <v>1</v>
      </c>
      <c r="X145" s="188" t="e">
        <f t="shared" ref="X145:X147" si="595">O145/L145</f>
        <v>#DIV/0!</v>
      </c>
      <c r="Y145" s="185">
        <f t="shared" ref="Y145:BK145" si="596">SUM(Y146:Y149)</f>
        <v>0</v>
      </c>
      <c r="Z145" s="185">
        <f t="shared" si="596"/>
        <v>500</v>
      </c>
      <c r="AA145" s="185">
        <f t="shared" si="596"/>
        <v>0</v>
      </c>
      <c r="AB145" s="185">
        <f t="shared" si="596"/>
        <v>0</v>
      </c>
      <c r="AC145" s="185">
        <f t="shared" si="596"/>
        <v>0</v>
      </c>
      <c r="AD145" s="185">
        <f t="shared" si="596"/>
        <v>0</v>
      </c>
      <c r="AE145" s="185">
        <f t="shared" si="596"/>
        <v>0</v>
      </c>
      <c r="AF145" s="185">
        <f t="shared" si="596"/>
        <v>0</v>
      </c>
      <c r="AG145" s="185">
        <f t="shared" si="596"/>
        <v>0</v>
      </c>
      <c r="AH145" s="185">
        <f t="shared" si="596"/>
        <v>0</v>
      </c>
      <c r="AI145" s="185">
        <f t="shared" si="596"/>
        <v>0</v>
      </c>
      <c r="AJ145" s="185">
        <f t="shared" si="596"/>
        <v>0</v>
      </c>
      <c r="AK145" s="185">
        <f t="shared" si="596"/>
        <v>0</v>
      </c>
      <c r="AL145" s="185">
        <f t="shared" si="596"/>
        <v>0</v>
      </c>
      <c r="AM145" s="185">
        <f t="shared" si="596"/>
        <v>0</v>
      </c>
      <c r="AN145" s="185">
        <f t="shared" si="596"/>
        <v>0</v>
      </c>
      <c r="AO145" s="185">
        <f t="shared" si="596"/>
        <v>0</v>
      </c>
      <c r="AP145" s="185">
        <f t="shared" si="596"/>
        <v>0</v>
      </c>
      <c r="AQ145" s="185">
        <f t="shared" si="596"/>
        <v>0</v>
      </c>
      <c r="AR145" s="185">
        <f t="shared" si="596"/>
        <v>0</v>
      </c>
      <c r="AS145" s="185">
        <f t="shared" si="596"/>
        <v>0</v>
      </c>
      <c r="AT145" s="185">
        <f t="shared" si="596"/>
        <v>0</v>
      </c>
      <c r="AU145" s="185">
        <f t="shared" si="596"/>
        <v>0</v>
      </c>
      <c r="AV145" s="185">
        <f t="shared" si="596"/>
        <v>0</v>
      </c>
      <c r="AW145" s="185">
        <f t="shared" si="596"/>
        <v>0</v>
      </c>
      <c r="AX145" s="185">
        <f t="shared" si="596"/>
        <v>0</v>
      </c>
      <c r="AY145" s="185">
        <f t="shared" si="596"/>
        <v>0</v>
      </c>
      <c r="AZ145" s="185">
        <f t="shared" si="596"/>
        <v>0</v>
      </c>
      <c r="BA145" s="185">
        <f t="shared" si="596"/>
        <v>0</v>
      </c>
      <c r="BB145" s="185">
        <f t="shared" si="596"/>
        <v>0</v>
      </c>
      <c r="BC145" s="185">
        <f t="shared" si="596"/>
        <v>0</v>
      </c>
      <c r="BD145" s="185">
        <f t="shared" si="596"/>
        <v>0</v>
      </c>
      <c r="BE145" s="185">
        <f t="shared" si="596"/>
        <v>0</v>
      </c>
      <c r="BF145" s="185">
        <f t="shared" si="596"/>
        <v>0</v>
      </c>
      <c r="BG145" s="185">
        <f t="shared" si="596"/>
        <v>0</v>
      </c>
      <c r="BH145" s="185">
        <f t="shared" si="596"/>
        <v>0</v>
      </c>
      <c r="BI145" s="185">
        <f t="shared" si="596"/>
        <v>0</v>
      </c>
      <c r="BJ145" s="185">
        <f t="shared" si="596"/>
        <v>0</v>
      </c>
      <c r="BK145" s="185">
        <f t="shared" si="596"/>
        <v>0</v>
      </c>
      <c r="BL145" s="156"/>
      <c r="BM145" s="157"/>
      <c r="BN145" s="157"/>
      <c r="BO145" s="157"/>
      <c r="BP145" s="157"/>
    </row>
    <row r="146" spans="1:68" ht="15.75" customHeight="1">
      <c r="A146" s="88"/>
      <c r="B146" s="88"/>
      <c r="C146" s="89" t="s">
        <v>318</v>
      </c>
      <c r="D146" s="90" t="s">
        <v>366</v>
      </c>
      <c r="E146" s="165"/>
      <c r="F146" s="165"/>
      <c r="G146" s="93" t="e">
        <f t="shared" si="589"/>
        <v>#DIV/0!</v>
      </c>
      <c r="H146" s="93" t="e">
        <f t="shared" si="590"/>
        <v>#DIV/0!</v>
      </c>
      <c r="I146" s="141"/>
      <c r="J146" s="95"/>
      <c r="K146" s="95"/>
      <c r="L146" s="201"/>
      <c r="M146" s="96">
        <f t="shared" ref="M146:O146" si="597">Y146+AB146+AE146+AH146+AK146+AN146+AQ146+AT146+AW146+AZ146+BC146+BF146</f>
        <v>0</v>
      </c>
      <c r="N146" s="96">
        <f t="shared" si="597"/>
        <v>0</v>
      </c>
      <c r="O146" s="96">
        <f t="shared" si="597"/>
        <v>0</v>
      </c>
      <c r="P146" s="96">
        <f t="shared" ref="P146:R146" si="598">IF(BI146=0,SUM(Y146+AB146+AE146+AH146+AK146+AN146+AQ146+AT146+AW146+AZ146+BC146+BF146),BI146)</f>
        <v>0</v>
      </c>
      <c r="Q146" s="96">
        <f t="shared" si="598"/>
        <v>0</v>
      </c>
      <c r="R146" s="96">
        <f t="shared" si="598"/>
        <v>0</v>
      </c>
      <c r="S146" s="96">
        <f t="shared" ref="S146:T146" si="599">I146-M146</f>
        <v>0</v>
      </c>
      <c r="T146" s="96">
        <f t="shared" si="599"/>
        <v>0</v>
      </c>
      <c r="U146" s="96">
        <f t="shared" ref="U146:U147" si="600">L146-O146</f>
        <v>0</v>
      </c>
      <c r="V146" s="97" t="e">
        <f t="shared" ref="V146:W146" si="601">M146/I146</f>
        <v>#DIV/0!</v>
      </c>
      <c r="W146" s="97" t="e">
        <f t="shared" si="601"/>
        <v>#DIV/0!</v>
      </c>
      <c r="X146" s="97" t="e">
        <f t="shared" si="595"/>
        <v>#DIV/0!</v>
      </c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8"/>
      <c r="BM146" s="99"/>
      <c r="BN146" s="99"/>
      <c r="BO146" s="99"/>
      <c r="BP146" s="99"/>
    </row>
    <row r="147" spans="1:68" ht="15.75" customHeight="1">
      <c r="A147" s="88"/>
      <c r="B147" s="88"/>
      <c r="C147" s="89" t="s">
        <v>367</v>
      </c>
      <c r="D147" s="90" t="s">
        <v>398</v>
      </c>
      <c r="E147" s="165"/>
      <c r="F147" s="165"/>
      <c r="G147" s="93" t="e">
        <f t="shared" si="589"/>
        <v>#DIV/0!</v>
      </c>
      <c r="H147" s="93" t="e">
        <f t="shared" si="590"/>
        <v>#DIV/0!</v>
      </c>
      <c r="I147" s="118"/>
      <c r="J147" s="95"/>
      <c r="K147" s="95"/>
      <c r="L147" s="201"/>
      <c r="M147" s="96">
        <f t="shared" ref="M147:O147" si="602">Y147+AB147+AE147+AH147+AK147+AN147+AQ147+AT147+AW147+AZ147+BC147+BF147</f>
        <v>0</v>
      </c>
      <c r="N147" s="96">
        <f t="shared" si="602"/>
        <v>0</v>
      </c>
      <c r="O147" s="96">
        <f t="shared" si="602"/>
        <v>0</v>
      </c>
      <c r="P147" s="96">
        <f t="shared" ref="P147:R147" si="603">IF(BI147=0,SUM(Y147+AB147+AE147+AH147+AK147+AN147+AQ147+AT147+AW147+AZ147+BC147+BF147),BI147)</f>
        <v>0</v>
      </c>
      <c r="Q147" s="96">
        <f t="shared" si="603"/>
        <v>0</v>
      </c>
      <c r="R147" s="96">
        <f t="shared" si="603"/>
        <v>0</v>
      </c>
      <c r="S147" s="96">
        <f t="shared" ref="S147:T147" si="604">I147-M147</f>
        <v>0</v>
      </c>
      <c r="T147" s="96">
        <f t="shared" si="604"/>
        <v>0</v>
      </c>
      <c r="U147" s="96">
        <f t="shared" si="600"/>
        <v>0</v>
      </c>
      <c r="V147" s="97" t="e">
        <f t="shared" ref="V147:W147" si="605">M147/I147</f>
        <v>#DIV/0!</v>
      </c>
      <c r="W147" s="97" t="e">
        <f t="shared" si="605"/>
        <v>#DIV/0!</v>
      </c>
      <c r="X147" s="97" t="e">
        <f t="shared" si="595"/>
        <v>#DIV/0!</v>
      </c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8"/>
      <c r="BM147" s="99"/>
      <c r="BN147" s="99"/>
      <c r="BO147" s="99"/>
      <c r="BP147" s="99"/>
    </row>
    <row r="148" spans="1:68" ht="15.75" customHeight="1">
      <c r="A148" s="88"/>
      <c r="B148" s="205" t="s">
        <v>399</v>
      </c>
      <c r="C148" s="89" t="s">
        <v>323</v>
      </c>
      <c r="D148" s="90" t="s">
        <v>353</v>
      </c>
      <c r="E148" s="165"/>
      <c r="F148" s="165"/>
      <c r="G148" s="93"/>
      <c r="H148" s="93"/>
      <c r="I148" s="118"/>
      <c r="J148" s="95">
        <v>500</v>
      </c>
      <c r="K148" s="95"/>
      <c r="L148" s="201"/>
      <c r="M148" s="96"/>
      <c r="N148" s="96">
        <f t="shared" ref="N148:O148" si="606">Z148+AC148+AF148+AI148+AL148+AO148+AR148+AU148+AX148+BA148+BD148+BG148</f>
        <v>500</v>
      </c>
      <c r="O148" s="96">
        <f t="shared" si="606"/>
        <v>0</v>
      </c>
      <c r="P148" s="96">
        <f t="shared" ref="P148:R148" si="607">IF(BI148=0,SUM(Y148+AB148+AE148+AH148+AK148+AN148+AQ148+AT148+AW148+AZ148+BC148+BF148),BI148)</f>
        <v>0</v>
      </c>
      <c r="Q148" s="96">
        <f t="shared" si="607"/>
        <v>500</v>
      </c>
      <c r="R148" s="96">
        <f t="shared" si="607"/>
        <v>0</v>
      </c>
      <c r="S148" s="96"/>
      <c r="T148" s="96"/>
      <c r="U148" s="96"/>
      <c r="V148" s="97"/>
      <c r="W148" s="97"/>
      <c r="X148" s="97"/>
      <c r="Y148" s="95"/>
      <c r="Z148" s="102">
        <v>500</v>
      </c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8"/>
      <c r="BM148" s="99"/>
      <c r="BN148" s="99"/>
      <c r="BO148" s="99"/>
      <c r="BP148" s="99"/>
    </row>
    <row r="149" spans="1:68" ht="15.75" customHeight="1">
      <c r="A149" s="88"/>
      <c r="B149" s="88"/>
      <c r="C149" s="89" t="s">
        <v>318</v>
      </c>
      <c r="D149" s="90" t="s">
        <v>400</v>
      </c>
      <c r="E149" s="165"/>
      <c r="F149" s="165"/>
      <c r="G149" s="93" t="e">
        <f t="shared" ref="G149:G151" si="608">I149/E149</f>
        <v>#DIV/0!</v>
      </c>
      <c r="H149" s="93" t="e">
        <f t="shared" ref="H149:H151" si="609">M149/E149</f>
        <v>#DIV/0!</v>
      </c>
      <c r="I149" s="95"/>
      <c r="J149" s="95"/>
      <c r="K149" s="95"/>
      <c r="L149" s="95"/>
      <c r="M149" s="96">
        <f t="shared" ref="M149:O149" si="610">Y149+AB149+AE149+AH149+AK149+AN149+AQ149+AT149+AW149+AZ149+BC149+BF149</f>
        <v>0</v>
      </c>
      <c r="N149" s="96">
        <f t="shared" si="610"/>
        <v>0</v>
      </c>
      <c r="O149" s="96">
        <f t="shared" si="610"/>
        <v>0</v>
      </c>
      <c r="P149" s="96">
        <f t="shared" ref="P149:R149" si="611">IF(BI149=0,SUM(Y149+AB149+AE149+AH149+AK149+AN149+AQ149+AT149+AW149+AZ149+BC149+BF149),BI149)</f>
        <v>0</v>
      </c>
      <c r="Q149" s="96">
        <f t="shared" si="611"/>
        <v>0</v>
      </c>
      <c r="R149" s="96">
        <f t="shared" si="611"/>
        <v>0</v>
      </c>
      <c r="S149" s="96">
        <f t="shared" ref="S149:T149" si="612">I149-M149</f>
        <v>0</v>
      </c>
      <c r="T149" s="96">
        <f t="shared" si="612"/>
        <v>0</v>
      </c>
      <c r="U149" s="96">
        <f>L149-O149</f>
        <v>0</v>
      </c>
      <c r="V149" s="97" t="e">
        <f t="shared" ref="V149:W149" si="613">M149/I149</f>
        <v>#DIV/0!</v>
      </c>
      <c r="W149" s="97" t="e">
        <f t="shared" si="613"/>
        <v>#DIV/0!</v>
      </c>
      <c r="X149" s="97" t="e">
        <f t="shared" ref="X149:X156" si="614">O149/L149</f>
        <v>#DIV/0!</v>
      </c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8"/>
      <c r="BM149" s="99"/>
      <c r="BN149" s="99"/>
      <c r="BO149" s="99"/>
      <c r="BP149" s="99"/>
    </row>
    <row r="150" spans="1:68" ht="15.75" customHeight="1">
      <c r="A150" s="245"/>
      <c r="B150" s="245"/>
      <c r="C150" s="246"/>
      <c r="D150" s="247" t="s">
        <v>401</v>
      </c>
      <c r="E150" s="248">
        <f t="shared" ref="E150:F150" si="615">SUM(E151:E153)</f>
        <v>0</v>
      </c>
      <c r="F150" s="248">
        <f t="shared" si="615"/>
        <v>0</v>
      </c>
      <c r="G150" s="222" t="e">
        <f t="shared" si="608"/>
        <v>#DIV/0!</v>
      </c>
      <c r="H150" s="186" t="e">
        <f t="shared" si="609"/>
        <v>#DIV/0!</v>
      </c>
      <c r="I150" s="248">
        <f t="shared" ref="I150:O150" si="616">SUM(I151:I153)</f>
        <v>0</v>
      </c>
      <c r="J150" s="248">
        <f t="shared" si="616"/>
        <v>293.62</v>
      </c>
      <c r="K150" s="248">
        <f t="shared" si="616"/>
        <v>0</v>
      </c>
      <c r="L150" s="248">
        <f t="shared" si="616"/>
        <v>0</v>
      </c>
      <c r="M150" s="248">
        <f t="shared" si="616"/>
        <v>0</v>
      </c>
      <c r="N150" s="248">
        <f t="shared" si="616"/>
        <v>0</v>
      </c>
      <c r="O150" s="248">
        <f t="shared" si="616"/>
        <v>0</v>
      </c>
      <c r="P150" s="237">
        <f t="shared" ref="P150:R150" si="617">IF(BI150=0,SUM(Y150+AB150+AE150+AH150+AK150+AN150+AQ150+AT150+AW150+AZ150+BC150+BF150),BI150)</f>
        <v>0</v>
      </c>
      <c r="Q150" s="237">
        <f t="shared" si="617"/>
        <v>0</v>
      </c>
      <c r="R150" s="237">
        <f t="shared" si="617"/>
        <v>0</v>
      </c>
      <c r="S150" s="248">
        <f t="shared" ref="S150:U150" si="618">SUM(S151:S153)</f>
        <v>0</v>
      </c>
      <c r="T150" s="248">
        <f t="shared" si="618"/>
        <v>293.62</v>
      </c>
      <c r="U150" s="248">
        <f t="shared" si="618"/>
        <v>0</v>
      </c>
      <c r="V150" s="249" t="e">
        <f t="shared" ref="V150:W150" si="619">M150/I150</f>
        <v>#DIV/0!</v>
      </c>
      <c r="W150" s="249">
        <f t="shared" si="619"/>
        <v>0</v>
      </c>
      <c r="X150" s="249" t="e">
        <f t="shared" si="614"/>
        <v>#DIV/0!</v>
      </c>
      <c r="Y150" s="248">
        <f t="shared" ref="Y150:BK150" si="620">SUM(Y151:Y153)</f>
        <v>0</v>
      </c>
      <c r="Z150" s="248">
        <f t="shared" si="620"/>
        <v>0</v>
      </c>
      <c r="AA150" s="248">
        <f t="shared" si="620"/>
        <v>0</v>
      </c>
      <c r="AB150" s="248">
        <f t="shared" si="620"/>
        <v>0</v>
      </c>
      <c r="AC150" s="248">
        <f t="shared" si="620"/>
        <v>0</v>
      </c>
      <c r="AD150" s="248">
        <f t="shared" si="620"/>
        <v>0</v>
      </c>
      <c r="AE150" s="248">
        <f t="shared" si="620"/>
        <v>0</v>
      </c>
      <c r="AF150" s="248">
        <f t="shared" si="620"/>
        <v>0</v>
      </c>
      <c r="AG150" s="248">
        <f t="shared" si="620"/>
        <v>0</v>
      </c>
      <c r="AH150" s="248">
        <f t="shared" si="620"/>
        <v>0</v>
      </c>
      <c r="AI150" s="248">
        <f t="shared" si="620"/>
        <v>0</v>
      </c>
      <c r="AJ150" s="248">
        <f t="shared" si="620"/>
        <v>0</v>
      </c>
      <c r="AK150" s="248">
        <f t="shared" si="620"/>
        <v>0</v>
      </c>
      <c r="AL150" s="248">
        <f t="shared" si="620"/>
        <v>0</v>
      </c>
      <c r="AM150" s="248">
        <f t="shared" si="620"/>
        <v>0</v>
      </c>
      <c r="AN150" s="248">
        <f t="shared" si="620"/>
        <v>0</v>
      </c>
      <c r="AO150" s="248">
        <f t="shared" si="620"/>
        <v>0</v>
      </c>
      <c r="AP150" s="248">
        <f t="shared" si="620"/>
        <v>0</v>
      </c>
      <c r="AQ150" s="248">
        <f t="shared" si="620"/>
        <v>0</v>
      </c>
      <c r="AR150" s="248">
        <f t="shared" si="620"/>
        <v>0</v>
      </c>
      <c r="AS150" s="248">
        <f t="shared" si="620"/>
        <v>0</v>
      </c>
      <c r="AT150" s="248">
        <f t="shared" si="620"/>
        <v>0</v>
      </c>
      <c r="AU150" s="248">
        <f t="shared" si="620"/>
        <v>0</v>
      </c>
      <c r="AV150" s="248">
        <f t="shared" si="620"/>
        <v>0</v>
      </c>
      <c r="AW150" s="248">
        <f t="shared" si="620"/>
        <v>0</v>
      </c>
      <c r="AX150" s="248">
        <f t="shared" si="620"/>
        <v>0</v>
      </c>
      <c r="AY150" s="248">
        <f t="shared" si="620"/>
        <v>0</v>
      </c>
      <c r="AZ150" s="248">
        <f t="shared" si="620"/>
        <v>0</v>
      </c>
      <c r="BA150" s="248">
        <f t="shared" si="620"/>
        <v>0</v>
      </c>
      <c r="BB150" s="248">
        <f t="shared" si="620"/>
        <v>0</v>
      </c>
      <c r="BC150" s="248">
        <f t="shared" si="620"/>
        <v>0</v>
      </c>
      <c r="BD150" s="248">
        <f t="shared" si="620"/>
        <v>0</v>
      </c>
      <c r="BE150" s="248">
        <f t="shared" si="620"/>
        <v>0</v>
      </c>
      <c r="BF150" s="248">
        <f t="shared" si="620"/>
        <v>0</v>
      </c>
      <c r="BG150" s="248">
        <f t="shared" si="620"/>
        <v>0</v>
      </c>
      <c r="BH150" s="248">
        <f t="shared" si="620"/>
        <v>0</v>
      </c>
      <c r="BI150" s="248">
        <f t="shared" si="620"/>
        <v>0</v>
      </c>
      <c r="BJ150" s="248">
        <f t="shared" si="620"/>
        <v>0</v>
      </c>
      <c r="BK150" s="248">
        <f t="shared" si="620"/>
        <v>0</v>
      </c>
      <c r="BL150" s="232"/>
      <c r="BM150" s="233"/>
      <c r="BN150" s="233"/>
      <c r="BO150" s="233"/>
      <c r="BP150" s="233"/>
    </row>
    <row r="151" spans="1:68" ht="15.75" customHeight="1">
      <c r="A151" s="88"/>
      <c r="B151" s="130" t="s">
        <v>402</v>
      </c>
      <c r="C151" s="89" t="s">
        <v>403</v>
      </c>
      <c r="D151" s="90" t="s">
        <v>404</v>
      </c>
      <c r="E151" s="165"/>
      <c r="F151" s="165"/>
      <c r="G151" s="93" t="e">
        <f t="shared" si="608"/>
        <v>#DIV/0!</v>
      </c>
      <c r="H151" s="93" t="e">
        <f t="shared" si="609"/>
        <v>#DIV/0!</v>
      </c>
      <c r="I151" s="141"/>
      <c r="J151" s="130">
        <v>293.62</v>
      </c>
      <c r="K151" s="203"/>
      <c r="L151" s="201"/>
      <c r="M151" s="96">
        <f t="shared" ref="M151:O151" si="621">Y151+AB151+AE151+AH151+AK151+AN151+AQ151+AT151+AW151+AZ151+BC151+BF151</f>
        <v>0</v>
      </c>
      <c r="N151" s="96">
        <f t="shared" si="621"/>
        <v>0</v>
      </c>
      <c r="O151" s="96">
        <f t="shared" si="621"/>
        <v>0</v>
      </c>
      <c r="P151" s="96">
        <f t="shared" ref="P151:R151" si="622">IF(BI151=0,SUM(Y151+AB151+AE151+AH151+AK151+AN151+AQ151+AT151+AW151+AZ151+BC151+BF151),BI151)</f>
        <v>0</v>
      </c>
      <c r="Q151" s="96">
        <f t="shared" si="622"/>
        <v>0</v>
      </c>
      <c r="R151" s="96">
        <f t="shared" si="622"/>
        <v>0</v>
      </c>
      <c r="S151" s="96">
        <f t="shared" ref="S151:T151" si="623">I151-M151</f>
        <v>0</v>
      </c>
      <c r="T151" s="96">
        <f t="shared" si="623"/>
        <v>293.62</v>
      </c>
      <c r="U151" s="96">
        <f t="shared" ref="U151:U153" si="624">L151-O151</f>
        <v>0</v>
      </c>
      <c r="V151" s="97" t="e">
        <f t="shared" ref="V151:W151" si="625">M151/I151</f>
        <v>#DIV/0!</v>
      </c>
      <c r="W151" s="97">
        <f t="shared" si="625"/>
        <v>0</v>
      </c>
      <c r="X151" s="97" t="e">
        <f t="shared" si="614"/>
        <v>#DIV/0!</v>
      </c>
      <c r="Y151" s="95"/>
      <c r="Z151" s="95"/>
      <c r="AA151" s="95"/>
      <c r="AB151" s="95"/>
      <c r="AC151" s="102">
        <v>0</v>
      </c>
      <c r="AD151" s="95"/>
      <c r="AE151" s="95"/>
      <c r="AF151" s="102">
        <v>0</v>
      </c>
      <c r="AG151" s="95"/>
      <c r="AH151" s="95"/>
      <c r="AI151" s="95"/>
      <c r="AJ151" s="95"/>
      <c r="AK151" s="95"/>
      <c r="AL151" s="102">
        <v>0</v>
      </c>
      <c r="AM151" s="95"/>
      <c r="AN151" s="95"/>
      <c r="AO151" s="95"/>
      <c r="AP151" s="95"/>
      <c r="AQ151" s="95"/>
      <c r="AR151" s="102">
        <v>0</v>
      </c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8"/>
      <c r="BM151" s="99"/>
      <c r="BN151" s="99"/>
      <c r="BO151" s="99"/>
      <c r="BP151" s="99"/>
    </row>
    <row r="152" spans="1:68" ht="15.75" customHeight="1">
      <c r="A152" s="88"/>
      <c r="B152" s="135"/>
      <c r="C152" s="89" t="s">
        <v>161</v>
      </c>
      <c r="D152" s="90" t="s">
        <v>405</v>
      </c>
      <c r="E152" s="165"/>
      <c r="F152" s="165"/>
      <c r="G152" s="93"/>
      <c r="H152" s="93"/>
      <c r="I152" s="141"/>
      <c r="J152" s="203"/>
      <c r="K152" s="203"/>
      <c r="L152" s="201"/>
      <c r="M152" s="96">
        <f t="shared" ref="M152:O152" si="626">Y152+AB152+AE152+AH152+AK152+AN152+AQ152+AT152+AW152+AZ152+BC152+BF152</f>
        <v>0</v>
      </c>
      <c r="N152" s="96">
        <f t="shared" si="626"/>
        <v>0</v>
      </c>
      <c r="O152" s="96">
        <f t="shared" si="626"/>
        <v>0</v>
      </c>
      <c r="P152" s="96">
        <f t="shared" ref="P152:R152" si="627">IF(BI152=0,SUM(Y152+AB152+AE152+AH152+AK152+AN152+AQ152+AT152+AW152+AZ152+BC152+BF152),BI152)</f>
        <v>0</v>
      </c>
      <c r="Q152" s="96">
        <f t="shared" si="627"/>
        <v>0</v>
      </c>
      <c r="R152" s="96">
        <f t="shared" si="627"/>
        <v>0</v>
      </c>
      <c r="S152" s="96">
        <f t="shared" ref="S152:T152" si="628">I152-M152</f>
        <v>0</v>
      </c>
      <c r="T152" s="96">
        <f t="shared" si="628"/>
        <v>0</v>
      </c>
      <c r="U152" s="96">
        <f t="shared" si="624"/>
        <v>0</v>
      </c>
      <c r="V152" s="97" t="e">
        <f t="shared" ref="V152:W152" si="629">M152/I152</f>
        <v>#DIV/0!</v>
      </c>
      <c r="W152" s="97" t="e">
        <f t="shared" si="629"/>
        <v>#DIV/0!</v>
      </c>
      <c r="X152" s="97" t="e">
        <f t="shared" si="614"/>
        <v>#DIV/0!</v>
      </c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102">
        <v>0</v>
      </c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8"/>
      <c r="BM152" s="99"/>
      <c r="BN152" s="99"/>
      <c r="BO152" s="99"/>
      <c r="BP152" s="99"/>
    </row>
    <row r="153" spans="1:68" ht="15.75" customHeight="1">
      <c r="A153" s="88"/>
      <c r="B153" s="88"/>
      <c r="C153" s="89" t="s">
        <v>298</v>
      </c>
      <c r="D153" s="90" t="s">
        <v>406</v>
      </c>
      <c r="E153" s="165"/>
      <c r="F153" s="165"/>
      <c r="G153" s="93" t="e">
        <f t="shared" ref="G153:G156" si="630">I153/E153</f>
        <v>#DIV/0!</v>
      </c>
      <c r="H153" s="93" t="e">
        <f t="shared" ref="H153:H156" si="631">M153/E153</f>
        <v>#DIV/0!</v>
      </c>
      <c r="I153" s="95"/>
      <c r="J153" s="95"/>
      <c r="K153" s="95"/>
      <c r="L153" s="95"/>
      <c r="M153" s="96">
        <f t="shared" ref="M153:O153" si="632">Y153+AB153+AE153+AH153+AK153+AN153+AQ153+AT153+AW153+AZ153+BC153+BF153</f>
        <v>0</v>
      </c>
      <c r="N153" s="96">
        <f t="shared" si="632"/>
        <v>0</v>
      </c>
      <c r="O153" s="96">
        <f t="shared" si="632"/>
        <v>0</v>
      </c>
      <c r="P153" s="96">
        <f t="shared" ref="P153:R153" si="633">IF(BI153=0,SUM(Y153+AB153+AE153+AH153+AK153+AN153+AQ153+AT153+AW153+AZ153+BC153+BF153),BI153)</f>
        <v>0</v>
      </c>
      <c r="Q153" s="96">
        <f t="shared" si="633"/>
        <v>0</v>
      </c>
      <c r="R153" s="96">
        <f t="shared" si="633"/>
        <v>0</v>
      </c>
      <c r="S153" s="96">
        <f t="shared" ref="S153:T153" si="634">I153-M153</f>
        <v>0</v>
      </c>
      <c r="T153" s="96">
        <f t="shared" si="634"/>
        <v>0</v>
      </c>
      <c r="U153" s="96">
        <f t="shared" si="624"/>
        <v>0</v>
      </c>
      <c r="V153" s="97" t="e">
        <f t="shared" ref="V153:W153" si="635">M153/I153</f>
        <v>#DIV/0!</v>
      </c>
      <c r="W153" s="97" t="e">
        <f t="shared" si="635"/>
        <v>#DIV/0!</v>
      </c>
      <c r="X153" s="97" t="e">
        <f t="shared" si="614"/>
        <v>#DIV/0!</v>
      </c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8"/>
      <c r="BM153" s="99"/>
      <c r="BN153" s="99"/>
      <c r="BO153" s="99"/>
      <c r="BP153" s="99"/>
    </row>
    <row r="154" spans="1:68" ht="15.75" customHeight="1">
      <c r="A154" s="245"/>
      <c r="B154" s="245"/>
      <c r="C154" s="246"/>
      <c r="D154" s="247" t="s">
        <v>407</v>
      </c>
      <c r="E154" s="248">
        <f t="shared" ref="E154:F154" si="636">SUM(E155:E158)</f>
        <v>0</v>
      </c>
      <c r="F154" s="248">
        <f t="shared" si="636"/>
        <v>0</v>
      </c>
      <c r="G154" s="222" t="e">
        <f t="shared" si="630"/>
        <v>#DIV/0!</v>
      </c>
      <c r="H154" s="186" t="e">
        <f t="shared" si="631"/>
        <v>#DIV/0!</v>
      </c>
      <c r="I154" s="248">
        <f t="shared" ref="I154:O154" si="637">SUM(I155:I158)</f>
        <v>4906.54</v>
      </c>
      <c r="J154" s="248">
        <f t="shared" si="637"/>
        <v>8700</v>
      </c>
      <c r="K154" s="248">
        <f t="shared" si="637"/>
        <v>0</v>
      </c>
      <c r="L154" s="248">
        <f t="shared" si="637"/>
        <v>0</v>
      </c>
      <c r="M154" s="248">
        <f t="shared" si="637"/>
        <v>0</v>
      </c>
      <c r="N154" s="248">
        <f t="shared" si="637"/>
        <v>0</v>
      </c>
      <c r="O154" s="248">
        <f t="shared" si="637"/>
        <v>0</v>
      </c>
      <c r="P154" s="237">
        <f t="shared" ref="P154:R154" si="638">IF(BI154=0,SUM(Y154+AB154+AE154+AH154+AK154+AN154+AQ154+AT154+AW154+AZ154+BC154+BF154),BI154)</f>
        <v>0</v>
      </c>
      <c r="Q154" s="237">
        <f t="shared" si="638"/>
        <v>0</v>
      </c>
      <c r="R154" s="237">
        <f t="shared" si="638"/>
        <v>0</v>
      </c>
      <c r="S154" s="248">
        <f t="shared" ref="S154:U154" si="639">SUM(S155:S158)</f>
        <v>4906.54</v>
      </c>
      <c r="T154" s="248">
        <f t="shared" si="639"/>
        <v>8700</v>
      </c>
      <c r="U154" s="248">
        <f t="shared" si="639"/>
        <v>0</v>
      </c>
      <c r="V154" s="249">
        <f t="shared" ref="V154:W154" si="640">M154/I154</f>
        <v>0</v>
      </c>
      <c r="W154" s="249">
        <f t="shared" si="640"/>
        <v>0</v>
      </c>
      <c r="X154" s="249" t="e">
        <f t="shared" si="614"/>
        <v>#DIV/0!</v>
      </c>
      <c r="Y154" s="248">
        <f t="shared" ref="Y154:BK154" si="641">SUM(Y155:Y158)</f>
        <v>0</v>
      </c>
      <c r="Z154" s="248">
        <f t="shared" si="641"/>
        <v>0</v>
      </c>
      <c r="AA154" s="248">
        <f t="shared" si="641"/>
        <v>0</v>
      </c>
      <c r="AB154" s="248">
        <f t="shared" si="641"/>
        <v>0</v>
      </c>
      <c r="AC154" s="248">
        <f t="shared" si="641"/>
        <v>0</v>
      </c>
      <c r="AD154" s="248">
        <f t="shared" si="641"/>
        <v>0</v>
      </c>
      <c r="AE154" s="248">
        <f t="shared" si="641"/>
        <v>0</v>
      </c>
      <c r="AF154" s="248">
        <f t="shared" si="641"/>
        <v>0</v>
      </c>
      <c r="AG154" s="248">
        <f t="shared" si="641"/>
        <v>0</v>
      </c>
      <c r="AH154" s="248">
        <f t="shared" si="641"/>
        <v>0</v>
      </c>
      <c r="AI154" s="248">
        <f t="shared" si="641"/>
        <v>0</v>
      </c>
      <c r="AJ154" s="248">
        <f t="shared" si="641"/>
        <v>0</v>
      </c>
      <c r="AK154" s="248">
        <f t="shared" si="641"/>
        <v>0</v>
      </c>
      <c r="AL154" s="248">
        <f t="shared" si="641"/>
        <v>0</v>
      </c>
      <c r="AM154" s="248">
        <f t="shared" si="641"/>
        <v>0</v>
      </c>
      <c r="AN154" s="248">
        <f t="shared" si="641"/>
        <v>0</v>
      </c>
      <c r="AO154" s="248">
        <f t="shared" si="641"/>
        <v>0</v>
      </c>
      <c r="AP154" s="248">
        <f t="shared" si="641"/>
        <v>0</v>
      </c>
      <c r="AQ154" s="248">
        <f t="shared" si="641"/>
        <v>0</v>
      </c>
      <c r="AR154" s="248">
        <f t="shared" si="641"/>
        <v>0</v>
      </c>
      <c r="AS154" s="248">
        <f t="shared" si="641"/>
        <v>0</v>
      </c>
      <c r="AT154" s="248">
        <f t="shared" si="641"/>
        <v>0</v>
      </c>
      <c r="AU154" s="248">
        <f t="shared" si="641"/>
        <v>0</v>
      </c>
      <c r="AV154" s="248">
        <f t="shared" si="641"/>
        <v>0</v>
      </c>
      <c r="AW154" s="248">
        <f t="shared" si="641"/>
        <v>0</v>
      </c>
      <c r="AX154" s="248">
        <f t="shared" si="641"/>
        <v>0</v>
      </c>
      <c r="AY154" s="248">
        <f t="shared" si="641"/>
        <v>0</v>
      </c>
      <c r="AZ154" s="248">
        <f t="shared" si="641"/>
        <v>0</v>
      </c>
      <c r="BA154" s="248">
        <f t="shared" si="641"/>
        <v>0</v>
      </c>
      <c r="BB154" s="248">
        <f t="shared" si="641"/>
        <v>0</v>
      </c>
      <c r="BC154" s="248">
        <f t="shared" si="641"/>
        <v>0</v>
      </c>
      <c r="BD154" s="248">
        <f t="shared" si="641"/>
        <v>0</v>
      </c>
      <c r="BE154" s="248">
        <f t="shared" si="641"/>
        <v>0</v>
      </c>
      <c r="BF154" s="248">
        <f t="shared" si="641"/>
        <v>0</v>
      </c>
      <c r="BG154" s="248">
        <f t="shared" si="641"/>
        <v>0</v>
      </c>
      <c r="BH154" s="248">
        <f t="shared" si="641"/>
        <v>0</v>
      </c>
      <c r="BI154" s="248">
        <f t="shared" si="641"/>
        <v>0</v>
      </c>
      <c r="BJ154" s="248">
        <f t="shared" si="641"/>
        <v>0</v>
      </c>
      <c r="BK154" s="248">
        <f t="shared" si="641"/>
        <v>0</v>
      </c>
      <c r="BL154" s="232"/>
      <c r="BM154" s="233"/>
      <c r="BN154" s="233"/>
      <c r="BO154" s="233"/>
      <c r="BP154" s="233"/>
    </row>
    <row r="155" spans="1:68" ht="15.75" customHeight="1">
      <c r="A155" s="88"/>
      <c r="B155" s="88"/>
      <c r="C155" s="89" t="s">
        <v>161</v>
      </c>
      <c r="D155" s="90" t="s">
        <v>408</v>
      </c>
      <c r="E155" s="165"/>
      <c r="F155" s="250"/>
      <c r="G155" s="93" t="e">
        <f t="shared" si="630"/>
        <v>#DIV/0!</v>
      </c>
      <c r="H155" s="93" t="e">
        <f t="shared" si="631"/>
        <v>#DIV/0!</v>
      </c>
      <c r="I155" s="95"/>
      <c r="J155" s="95"/>
      <c r="K155" s="95"/>
      <c r="L155" s="94"/>
      <c r="M155" s="96">
        <f t="shared" ref="M155:O155" si="642">Y155+AB155+AE155+AH155+AK155+AN155+AQ155+AT155+AW155+AZ155+BC155+BF155</f>
        <v>0</v>
      </c>
      <c r="N155" s="96">
        <f t="shared" si="642"/>
        <v>0</v>
      </c>
      <c r="O155" s="96">
        <f t="shared" si="642"/>
        <v>0</v>
      </c>
      <c r="P155" s="96">
        <f t="shared" ref="P155:R155" si="643">IF(BI155=0,SUM(Y155+AB155+AE155+AH155+AK155+AN155+AQ155+AT155+AW155+AZ155+BC155+BF155),BI155)</f>
        <v>0</v>
      </c>
      <c r="Q155" s="96">
        <f t="shared" si="643"/>
        <v>0</v>
      </c>
      <c r="R155" s="96">
        <f t="shared" si="643"/>
        <v>0</v>
      </c>
      <c r="S155" s="96">
        <f t="shared" ref="S155:T155" si="644">I155-M155</f>
        <v>0</v>
      </c>
      <c r="T155" s="96">
        <f t="shared" si="644"/>
        <v>0</v>
      </c>
      <c r="U155" s="96">
        <f t="shared" ref="U155:U158" si="645">L155-O155</f>
        <v>0</v>
      </c>
      <c r="V155" s="97" t="e">
        <f t="shared" ref="V155:W155" si="646">M155/I155</f>
        <v>#DIV/0!</v>
      </c>
      <c r="W155" s="97" t="e">
        <f t="shared" si="646"/>
        <v>#DIV/0!</v>
      </c>
      <c r="X155" s="97" t="e">
        <f t="shared" si="614"/>
        <v>#DIV/0!</v>
      </c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4"/>
      <c r="BG155" s="95"/>
      <c r="BH155" s="95"/>
      <c r="BI155" s="94"/>
      <c r="BJ155" s="95"/>
      <c r="BK155" s="95"/>
      <c r="BL155" s="98"/>
      <c r="BM155" s="99"/>
      <c r="BN155" s="99"/>
      <c r="BO155" s="99"/>
      <c r="BP155" s="99"/>
    </row>
    <row r="156" spans="1:68" ht="15.75" customHeight="1">
      <c r="A156" s="88"/>
      <c r="B156" s="142" t="s">
        <v>409</v>
      </c>
      <c r="C156" s="89"/>
      <c r="D156" s="90" t="s">
        <v>410</v>
      </c>
      <c r="E156" s="165"/>
      <c r="F156" s="165"/>
      <c r="G156" s="93" t="e">
        <f t="shared" si="630"/>
        <v>#DIV/0!</v>
      </c>
      <c r="H156" s="93" t="e">
        <f t="shared" si="631"/>
        <v>#DIV/0!</v>
      </c>
      <c r="I156" s="95"/>
      <c r="J156" s="166">
        <v>8700</v>
      </c>
      <c r="K156" s="116"/>
      <c r="L156" s="94"/>
      <c r="M156" s="96">
        <f t="shared" ref="M156:O156" si="647">Y156+AB156+AE156+AH156+AK156+AN156+AQ156+AT156+AW156+AZ156+BC156+BF156</f>
        <v>0</v>
      </c>
      <c r="N156" s="96">
        <f t="shared" si="647"/>
        <v>0</v>
      </c>
      <c r="O156" s="96">
        <f t="shared" si="647"/>
        <v>0</v>
      </c>
      <c r="P156" s="96">
        <f t="shared" ref="P156:R156" si="648">IF(BI156=0,SUM(Y156+AB156+AE156+AH156+AK156+AN156+AQ156+AT156+AW156+AZ156+BC156+BF156),BI156)</f>
        <v>0</v>
      </c>
      <c r="Q156" s="96">
        <f t="shared" si="648"/>
        <v>0</v>
      </c>
      <c r="R156" s="96">
        <f t="shared" si="648"/>
        <v>0</v>
      </c>
      <c r="S156" s="96">
        <f t="shared" ref="S156:T156" si="649">I156-M156</f>
        <v>0</v>
      </c>
      <c r="T156" s="96">
        <f t="shared" si="649"/>
        <v>8700</v>
      </c>
      <c r="U156" s="96">
        <f t="shared" si="645"/>
        <v>0</v>
      </c>
      <c r="V156" s="97" t="e">
        <f t="shared" ref="V156:W156" si="650">M156/I156</f>
        <v>#DIV/0!</v>
      </c>
      <c r="W156" s="97">
        <f t="shared" si="650"/>
        <v>0</v>
      </c>
      <c r="X156" s="97" t="e">
        <f t="shared" si="614"/>
        <v>#DIV/0!</v>
      </c>
      <c r="Y156" s="251"/>
      <c r="Z156" s="95"/>
      <c r="AA156" s="95"/>
      <c r="AB156" s="95"/>
      <c r="AC156" s="95"/>
      <c r="AD156" s="95"/>
      <c r="AE156" s="95"/>
      <c r="AF156" s="102">
        <v>0</v>
      </c>
      <c r="AG156" s="95"/>
      <c r="AH156" s="95"/>
      <c r="AI156" s="102">
        <v>0</v>
      </c>
      <c r="AJ156" s="95"/>
      <c r="AK156" s="95"/>
      <c r="AL156" s="95"/>
      <c r="AM156" s="95"/>
      <c r="AN156" s="95"/>
      <c r="AO156" s="95"/>
      <c r="AP156" s="95"/>
      <c r="AQ156" s="95"/>
      <c r="AR156" s="95"/>
      <c r="AS156" s="201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8"/>
      <c r="BM156" s="99"/>
      <c r="BN156" s="99"/>
      <c r="BO156" s="99"/>
      <c r="BP156" s="99"/>
    </row>
    <row r="157" spans="1:68" ht="15.75" customHeight="1">
      <c r="A157" s="21"/>
      <c r="B157" s="135"/>
      <c r="C157" s="89"/>
      <c r="D157" s="90" t="s">
        <v>411</v>
      </c>
      <c r="E157" s="165"/>
      <c r="F157" s="21"/>
      <c r="G157" s="93"/>
      <c r="H157" s="93"/>
      <c r="I157" s="95"/>
      <c r="J157" s="116"/>
      <c r="K157" s="116"/>
      <c r="L157" s="94"/>
      <c r="M157" s="96">
        <f t="shared" ref="M157:O157" si="651">Y157+AB157+AE157+AH157+AK157+AN157+AQ157+AT157+AW157+AZ157+BC157+BF157</f>
        <v>0</v>
      </c>
      <c r="N157" s="96">
        <f t="shared" si="651"/>
        <v>0</v>
      </c>
      <c r="O157" s="96">
        <f t="shared" si="651"/>
        <v>0</v>
      </c>
      <c r="P157" s="96">
        <f t="shared" ref="P157:R157" si="652">IF(BI157=0,SUM(Y157+AB157+AE157+AH157+AK157+AN157+AQ157+AT157+AW157+AZ157+BC157+BF157),BI157)</f>
        <v>0</v>
      </c>
      <c r="Q157" s="96">
        <f t="shared" si="652"/>
        <v>0</v>
      </c>
      <c r="R157" s="96">
        <f t="shared" si="652"/>
        <v>0</v>
      </c>
      <c r="S157" s="96">
        <f t="shared" ref="S157:T157" si="653">I157-M157</f>
        <v>0</v>
      </c>
      <c r="T157" s="96">
        <f t="shared" si="653"/>
        <v>0</v>
      </c>
      <c r="U157" s="96">
        <f t="shared" si="645"/>
        <v>0</v>
      </c>
      <c r="V157" s="97"/>
      <c r="W157" s="97"/>
      <c r="X157" s="97"/>
      <c r="Y157" s="251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201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8"/>
      <c r="BM157" s="99"/>
      <c r="BN157" s="99"/>
      <c r="BO157" s="99"/>
      <c r="BP157" s="99"/>
    </row>
    <row r="158" spans="1:68" ht="15.75" customHeight="1">
      <c r="A158" s="359" t="s">
        <v>673</v>
      </c>
      <c r="B158" s="88"/>
      <c r="C158" s="89" t="s">
        <v>165</v>
      </c>
      <c r="D158" s="206" t="s">
        <v>412</v>
      </c>
      <c r="E158" s="207"/>
      <c r="F158" s="207"/>
      <c r="G158" s="93" t="e">
        <f t="shared" ref="G158:G178" si="654">I158/E158</f>
        <v>#DIV/0!</v>
      </c>
      <c r="H158" s="93" t="e">
        <f t="shared" ref="H158:H178" si="655">M158/E158</f>
        <v>#DIV/0!</v>
      </c>
      <c r="I158" s="367">
        <f>3906.54+1000</f>
        <v>4906.54</v>
      </c>
      <c r="J158" s="203"/>
      <c r="K158" s="203"/>
      <c r="L158" s="201"/>
      <c r="M158" s="96">
        <f t="shared" ref="M158:N158" si="656">Y158+AB158+AE158+AH158+AK158+AN158+AQ158+AT158+AW158+AZ158+BC158+BF158</f>
        <v>0</v>
      </c>
      <c r="N158" s="96">
        <f t="shared" si="656"/>
        <v>0</v>
      </c>
      <c r="O158" s="96"/>
      <c r="P158" s="96">
        <f t="shared" ref="P158:Q158" si="657">IF(BI158=0,SUM(Y158+AB158+AE158+AH158+AK158+AN158+AQ158+AT158+AW158+AZ158+BC158+BF158),BI158)</f>
        <v>0</v>
      </c>
      <c r="Q158" s="96">
        <f t="shared" si="657"/>
        <v>0</v>
      </c>
      <c r="R158" s="96"/>
      <c r="S158" s="96">
        <f t="shared" ref="S158:T158" si="658">I158-M158</f>
        <v>4906.54</v>
      </c>
      <c r="T158" s="96">
        <f t="shared" si="658"/>
        <v>0</v>
      </c>
      <c r="U158" s="96">
        <f t="shared" si="645"/>
        <v>0</v>
      </c>
      <c r="V158" s="97">
        <f t="shared" ref="V158:W158" si="659">M158/I158</f>
        <v>0</v>
      </c>
      <c r="W158" s="97" t="e">
        <f t="shared" si="659"/>
        <v>#DIV/0!</v>
      </c>
      <c r="X158" s="97" t="e">
        <f t="shared" ref="X158:X169" si="660">O158/L158</f>
        <v>#DIV/0!</v>
      </c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 t="s">
        <v>413</v>
      </c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98"/>
      <c r="BM158" s="99"/>
      <c r="BN158" s="99"/>
      <c r="BO158" s="99"/>
      <c r="BP158" s="99"/>
    </row>
    <row r="159" spans="1:68" ht="15.75" customHeight="1">
      <c r="A159" s="85"/>
      <c r="B159" s="85"/>
      <c r="C159" s="85" t="s">
        <v>414</v>
      </c>
      <c r="D159" s="85"/>
      <c r="E159" s="86">
        <f t="shared" ref="E159:F159" si="661">E160+E168+E183</f>
        <v>121389.6</v>
      </c>
      <c r="F159" s="86">
        <f t="shared" si="661"/>
        <v>36000</v>
      </c>
      <c r="G159" s="106">
        <f t="shared" si="654"/>
        <v>1.2356907016746081E-2</v>
      </c>
      <c r="H159" s="106">
        <f t="shared" si="655"/>
        <v>0</v>
      </c>
      <c r="I159" s="86">
        <f t="shared" ref="I159:O159" si="662">I160+I168+I183</f>
        <v>1500</v>
      </c>
      <c r="J159" s="86">
        <f t="shared" si="662"/>
        <v>984.93000000000006</v>
      </c>
      <c r="K159" s="86">
        <f t="shared" si="662"/>
        <v>0</v>
      </c>
      <c r="L159" s="86">
        <f t="shared" si="662"/>
        <v>0</v>
      </c>
      <c r="M159" s="86">
        <f t="shared" si="662"/>
        <v>0</v>
      </c>
      <c r="N159" s="86">
        <f t="shared" si="662"/>
        <v>626.89</v>
      </c>
      <c r="O159" s="86">
        <f t="shared" si="662"/>
        <v>0</v>
      </c>
      <c r="P159" s="86">
        <f t="shared" ref="P159:R159" si="663">IF(BI159=0,SUM(Y159+AB159+AE159+AH159+AK159+AN159+AQ159+AT159+AW159+AZ159+BC159+BF159),BI159)</f>
        <v>0</v>
      </c>
      <c r="Q159" s="86">
        <f t="shared" si="663"/>
        <v>626.89</v>
      </c>
      <c r="R159" s="86">
        <f t="shared" si="663"/>
        <v>0</v>
      </c>
      <c r="S159" s="86">
        <f t="shared" ref="S159:U159" si="664">S160+S168+S183</f>
        <v>1500</v>
      </c>
      <c r="T159" s="86">
        <f t="shared" si="664"/>
        <v>358.04</v>
      </c>
      <c r="U159" s="86">
        <f t="shared" si="664"/>
        <v>0</v>
      </c>
      <c r="V159" s="87">
        <f t="shared" ref="V159:W159" si="665">M159/I159</f>
        <v>0</v>
      </c>
      <c r="W159" s="87">
        <f t="shared" si="665"/>
        <v>0.6364817804310966</v>
      </c>
      <c r="X159" s="87" t="e">
        <f t="shared" si="660"/>
        <v>#DIV/0!</v>
      </c>
      <c r="Y159" s="86">
        <f t="shared" ref="Y159:BK159" si="666">Y160+Y168+Y183</f>
        <v>0</v>
      </c>
      <c r="Z159" s="86">
        <f t="shared" si="666"/>
        <v>250</v>
      </c>
      <c r="AA159" s="86">
        <f t="shared" si="666"/>
        <v>0</v>
      </c>
      <c r="AB159" s="86">
        <f t="shared" si="666"/>
        <v>0</v>
      </c>
      <c r="AC159" s="86">
        <f t="shared" si="666"/>
        <v>0</v>
      </c>
      <c r="AD159" s="86">
        <f t="shared" si="666"/>
        <v>0</v>
      </c>
      <c r="AE159" s="86">
        <f t="shared" si="666"/>
        <v>0</v>
      </c>
      <c r="AF159" s="86">
        <f t="shared" si="666"/>
        <v>0</v>
      </c>
      <c r="AG159" s="86">
        <f t="shared" si="666"/>
        <v>0</v>
      </c>
      <c r="AH159" s="86">
        <f t="shared" si="666"/>
        <v>0</v>
      </c>
      <c r="AI159" s="86">
        <f t="shared" si="666"/>
        <v>376.89</v>
      </c>
      <c r="AJ159" s="86">
        <f t="shared" si="666"/>
        <v>0</v>
      </c>
      <c r="AK159" s="86">
        <f t="shared" si="666"/>
        <v>0</v>
      </c>
      <c r="AL159" s="86">
        <f t="shared" si="666"/>
        <v>0</v>
      </c>
      <c r="AM159" s="86">
        <f t="shared" si="666"/>
        <v>0</v>
      </c>
      <c r="AN159" s="86">
        <f t="shared" si="666"/>
        <v>0</v>
      </c>
      <c r="AO159" s="86">
        <f t="shared" si="666"/>
        <v>0</v>
      </c>
      <c r="AP159" s="86">
        <f t="shared" si="666"/>
        <v>0</v>
      </c>
      <c r="AQ159" s="86">
        <f t="shared" si="666"/>
        <v>0</v>
      </c>
      <c r="AR159" s="86">
        <f t="shared" si="666"/>
        <v>0</v>
      </c>
      <c r="AS159" s="86">
        <f t="shared" si="666"/>
        <v>0</v>
      </c>
      <c r="AT159" s="86">
        <f t="shared" si="666"/>
        <v>0</v>
      </c>
      <c r="AU159" s="86">
        <f t="shared" si="666"/>
        <v>0</v>
      </c>
      <c r="AV159" s="86">
        <f t="shared" si="666"/>
        <v>0</v>
      </c>
      <c r="AW159" s="86">
        <f t="shared" si="666"/>
        <v>0</v>
      </c>
      <c r="AX159" s="86">
        <f t="shared" si="666"/>
        <v>0</v>
      </c>
      <c r="AY159" s="86">
        <f t="shared" si="666"/>
        <v>0</v>
      </c>
      <c r="AZ159" s="86">
        <f t="shared" si="666"/>
        <v>0</v>
      </c>
      <c r="BA159" s="86">
        <f t="shared" si="666"/>
        <v>0</v>
      </c>
      <c r="BB159" s="86">
        <f t="shared" si="666"/>
        <v>0</v>
      </c>
      <c r="BC159" s="86">
        <f t="shared" si="666"/>
        <v>0</v>
      </c>
      <c r="BD159" s="86">
        <f t="shared" si="666"/>
        <v>0</v>
      </c>
      <c r="BE159" s="86">
        <f t="shared" si="666"/>
        <v>0</v>
      </c>
      <c r="BF159" s="86">
        <f t="shared" si="666"/>
        <v>0</v>
      </c>
      <c r="BG159" s="86">
        <f t="shared" si="666"/>
        <v>0</v>
      </c>
      <c r="BH159" s="86">
        <f t="shared" si="666"/>
        <v>0</v>
      </c>
      <c r="BI159" s="86">
        <f t="shared" si="666"/>
        <v>0</v>
      </c>
      <c r="BJ159" s="86">
        <f t="shared" si="666"/>
        <v>0</v>
      </c>
      <c r="BK159" s="86">
        <f t="shared" si="666"/>
        <v>0</v>
      </c>
      <c r="BL159" s="148"/>
      <c r="BM159" s="149"/>
      <c r="BN159" s="149"/>
      <c r="BO159" s="149"/>
      <c r="BP159" s="149"/>
    </row>
    <row r="160" spans="1:68" ht="15.75" customHeight="1">
      <c r="A160" s="252"/>
      <c r="B160" s="252"/>
      <c r="C160" s="182"/>
      <c r="D160" s="253" t="s">
        <v>415</v>
      </c>
      <c r="E160" s="254">
        <f t="shared" ref="E160:F160" si="667">E161+E165</f>
        <v>36444.800000000003</v>
      </c>
      <c r="F160" s="254">
        <f t="shared" si="667"/>
        <v>0</v>
      </c>
      <c r="G160" s="222">
        <f t="shared" si="654"/>
        <v>4.1158135042584948E-2</v>
      </c>
      <c r="H160" s="222">
        <f t="shared" si="655"/>
        <v>0</v>
      </c>
      <c r="I160" s="254">
        <f t="shared" ref="I160:O160" si="668">I161+I165</f>
        <v>1500</v>
      </c>
      <c r="J160" s="254">
        <f t="shared" si="668"/>
        <v>0</v>
      </c>
      <c r="K160" s="254">
        <f t="shared" si="668"/>
        <v>0</v>
      </c>
      <c r="L160" s="254">
        <f t="shared" si="668"/>
        <v>0</v>
      </c>
      <c r="M160" s="254">
        <f t="shared" si="668"/>
        <v>0</v>
      </c>
      <c r="N160" s="254">
        <f t="shared" si="668"/>
        <v>0</v>
      </c>
      <c r="O160" s="254">
        <f t="shared" si="668"/>
        <v>0</v>
      </c>
      <c r="P160" s="244">
        <f t="shared" ref="P160:R160" si="669">IF(BI160=0,SUM(Y160+AB160+AE160+AH160+AK160+AN160+AQ160+AT160+AW160+AZ160+BC160+BF160),BI160)</f>
        <v>0</v>
      </c>
      <c r="Q160" s="244">
        <f t="shared" si="669"/>
        <v>0</v>
      </c>
      <c r="R160" s="244">
        <f t="shared" si="669"/>
        <v>0</v>
      </c>
      <c r="S160" s="254">
        <f t="shared" ref="S160:U160" si="670">S161+S165</f>
        <v>1500</v>
      </c>
      <c r="T160" s="254">
        <f t="shared" si="670"/>
        <v>0</v>
      </c>
      <c r="U160" s="254">
        <f t="shared" si="670"/>
        <v>0</v>
      </c>
      <c r="V160" s="255">
        <f t="shared" ref="V160:W160" si="671">M160/I160</f>
        <v>0</v>
      </c>
      <c r="W160" s="255" t="e">
        <f t="shared" si="671"/>
        <v>#DIV/0!</v>
      </c>
      <c r="X160" s="255" t="e">
        <f t="shared" si="660"/>
        <v>#DIV/0!</v>
      </c>
      <c r="Y160" s="254">
        <f t="shared" ref="Y160:BK160" si="672">Y161+Y165</f>
        <v>0</v>
      </c>
      <c r="Z160" s="254">
        <f t="shared" si="672"/>
        <v>0</v>
      </c>
      <c r="AA160" s="254">
        <f t="shared" si="672"/>
        <v>0</v>
      </c>
      <c r="AB160" s="254">
        <f t="shared" si="672"/>
        <v>0</v>
      </c>
      <c r="AC160" s="254">
        <f t="shared" si="672"/>
        <v>0</v>
      </c>
      <c r="AD160" s="254">
        <f t="shared" si="672"/>
        <v>0</v>
      </c>
      <c r="AE160" s="254">
        <f t="shared" si="672"/>
        <v>0</v>
      </c>
      <c r="AF160" s="254">
        <f t="shared" si="672"/>
        <v>0</v>
      </c>
      <c r="AG160" s="254">
        <f t="shared" si="672"/>
        <v>0</v>
      </c>
      <c r="AH160" s="254">
        <f t="shared" si="672"/>
        <v>0</v>
      </c>
      <c r="AI160" s="254">
        <f t="shared" si="672"/>
        <v>0</v>
      </c>
      <c r="AJ160" s="254">
        <f t="shared" si="672"/>
        <v>0</v>
      </c>
      <c r="AK160" s="254">
        <f t="shared" si="672"/>
        <v>0</v>
      </c>
      <c r="AL160" s="254">
        <f t="shared" si="672"/>
        <v>0</v>
      </c>
      <c r="AM160" s="254">
        <f t="shared" si="672"/>
        <v>0</v>
      </c>
      <c r="AN160" s="254">
        <f t="shared" si="672"/>
        <v>0</v>
      </c>
      <c r="AO160" s="254">
        <f t="shared" si="672"/>
        <v>0</v>
      </c>
      <c r="AP160" s="254">
        <f t="shared" si="672"/>
        <v>0</v>
      </c>
      <c r="AQ160" s="254">
        <f t="shared" si="672"/>
        <v>0</v>
      </c>
      <c r="AR160" s="254">
        <f t="shared" si="672"/>
        <v>0</v>
      </c>
      <c r="AS160" s="254">
        <f t="shared" si="672"/>
        <v>0</v>
      </c>
      <c r="AT160" s="254">
        <f t="shared" si="672"/>
        <v>0</v>
      </c>
      <c r="AU160" s="254">
        <f t="shared" si="672"/>
        <v>0</v>
      </c>
      <c r="AV160" s="254">
        <f t="shared" si="672"/>
        <v>0</v>
      </c>
      <c r="AW160" s="254">
        <f t="shared" si="672"/>
        <v>0</v>
      </c>
      <c r="AX160" s="254">
        <f t="shared" si="672"/>
        <v>0</v>
      </c>
      <c r="AY160" s="254">
        <f t="shared" si="672"/>
        <v>0</v>
      </c>
      <c r="AZ160" s="254">
        <f t="shared" si="672"/>
        <v>0</v>
      </c>
      <c r="BA160" s="254">
        <f t="shared" si="672"/>
        <v>0</v>
      </c>
      <c r="BB160" s="254">
        <f t="shared" si="672"/>
        <v>0</v>
      </c>
      <c r="BC160" s="254">
        <f t="shared" si="672"/>
        <v>0</v>
      </c>
      <c r="BD160" s="254">
        <f t="shared" si="672"/>
        <v>0</v>
      </c>
      <c r="BE160" s="254">
        <f t="shared" si="672"/>
        <v>0</v>
      </c>
      <c r="BF160" s="254">
        <f t="shared" si="672"/>
        <v>0</v>
      </c>
      <c r="BG160" s="254">
        <f t="shared" si="672"/>
        <v>0</v>
      </c>
      <c r="BH160" s="254">
        <f t="shared" si="672"/>
        <v>0</v>
      </c>
      <c r="BI160" s="254">
        <f t="shared" si="672"/>
        <v>0</v>
      </c>
      <c r="BJ160" s="254">
        <f t="shared" si="672"/>
        <v>0</v>
      </c>
      <c r="BK160" s="254">
        <f t="shared" si="672"/>
        <v>0</v>
      </c>
      <c r="BL160" s="156"/>
      <c r="BM160" s="157"/>
      <c r="BN160" s="157"/>
      <c r="BO160" s="157"/>
      <c r="BP160" s="157"/>
    </row>
    <row r="161" spans="1:68" ht="15.75" customHeight="1">
      <c r="A161" s="239"/>
      <c r="B161" s="239"/>
      <c r="C161" s="228"/>
      <c r="D161" s="256" t="s">
        <v>416</v>
      </c>
      <c r="E161" s="230">
        <f t="shared" ref="E161:F161" si="673">SUM(E162:E164)</f>
        <v>36444.800000000003</v>
      </c>
      <c r="F161" s="230">
        <f t="shared" si="673"/>
        <v>0</v>
      </c>
      <c r="G161" s="186">
        <f t="shared" si="654"/>
        <v>4.1158135042584948E-2</v>
      </c>
      <c r="H161" s="186">
        <f t="shared" si="655"/>
        <v>0</v>
      </c>
      <c r="I161" s="230">
        <f t="shared" ref="I161:O161" si="674">SUM(I162:I164)</f>
        <v>1500</v>
      </c>
      <c r="J161" s="230">
        <f t="shared" si="674"/>
        <v>0</v>
      </c>
      <c r="K161" s="230">
        <f t="shared" si="674"/>
        <v>0</v>
      </c>
      <c r="L161" s="230">
        <f t="shared" si="674"/>
        <v>0</v>
      </c>
      <c r="M161" s="230">
        <f t="shared" si="674"/>
        <v>0</v>
      </c>
      <c r="N161" s="230">
        <f t="shared" si="674"/>
        <v>0</v>
      </c>
      <c r="O161" s="230">
        <f t="shared" si="674"/>
        <v>0</v>
      </c>
      <c r="P161" s="257">
        <f t="shared" ref="P161:R161" si="675">IF(BI161=0,SUM(Y161+AB161+AE161+AH161+AK161+AN161+AQ161+AT161+AW161+AZ161+BC161+BF161),BI161)</f>
        <v>0</v>
      </c>
      <c r="Q161" s="257">
        <f t="shared" si="675"/>
        <v>0</v>
      </c>
      <c r="R161" s="257">
        <f t="shared" si="675"/>
        <v>0</v>
      </c>
      <c r="S161" s="230">
        <f t="shared" ref="S161:U161" si="676">SUM(S162:S164)</f>
        <v>1500</v>
      </c>
      <c r="T161" s="230">
        <f t="shared" si="676"/>
        <v>0</v>
      </c>
      <c r="U161" s="230">
        <f t="shared" si="676"/>
        <v>0</v>
      </c>
      <c r="V161" s="258">
        <f t="shared" ref="V161:W161" si="677">M161/I161</f>
        <v>0</v>
      </c>
      <c r="W161" s="258" t="e">
        <f t="shared" si="677"/>
        <v>#DIV/0!</v>
      </c>
      <c r="X161" s="258" t="e">
        <f t="shared" si="660"/>
        <v>#DIV/0!</v>
      </c>
      <c r="Y161" s="230">
        <f t="shared" ref="Y161:BK161" si="678">SUM(Y162:Y164)</f>
        <v>0</v>
      </c>
      <c r="Z161" s="230">
        <f t="shared" si="678"/>
        <v>0</v>
      </c>
      <c r="AA161" s="230">
        <f t="shared" si="678"/>
        <v>0</v>
      </c>
      <c r="AB161" s="230">
        <f t="shared" si="678"/>
        <v>0</v>
      </c>
      <c r="AC161" s="230">
        <f t="shared" si="678"/>
        <v>0</v>
      </c>
      <c r="AD161" s="230">
        <f t="shared" si="678"/>
        <v>0</v>
      </c>
      <c r="AE161" s="230">
        <f t="shared" si="678"/>
        <v>0</v>
      </c>
      <c r="AF161" s="230">
        <f t="shared" si="678"/>
        <v>0</v>
      </c>
      <c r="AG161" s="230">
        <f t="shared" si="678"/>
        <v>0</v>
      </c>
      <c r="AH161" s="230">
        <f t="shared" si="678"/>
        <v>0</v>
      </c>
      <c r="AI161" s="230">
        <f t="shared" si="678"/>
        <v>0</v>
      </c>
      <c r="AJ161" s="230">
        <f t="shared" si="678"/>
        <v>0</v>
      </c>
      <c r="AK161" s="230">
        <f t="shared" si="678"/>
        <v>0</v>
      </c>
      <c r="AL161" s="230">
        <f t="shared" si="678"/>
        <v>0</v>
      </c>
      <c r="AM161" s="230">
        <f t="shared" si="678"/>
        <v>0</v>
      </c>
      <c r="AN161" s="230">
        <f t="shared" si="678"/>
        <v>0</v>
      </c>
      <c r="AO161" s="230">
        <f t="shared" si="678"/>
        <v>0</v>
      </c>
      <c r="AP161" s="230">
        <f t="shared" si="678"/>
        <v>0</v>
      </c>
      <c r="AQ161" s="230">
        <f t="shared" si="678"/>
        <v>0</v>
      </c>
      <c r="AR161" s="230">
        <f t="shared" si="678"/>
        <v>0</v>
      </c>
      <c r="AS161" s="230">
        <f t="shared" si="678"/>
        <v>0</v>
      </c>
      <c r="AT161" s="230">
        <f t="shared" si="678"/>
        <v>0</v>
      </c>
      <c r="AU161" s="230">
        <f t="shared" si="678"/>
        <v>0</v>
      </c>
      <c r="AV161" s="230">
        <f t="shared" si="678"/>
        <v>0</v>
      </c>
      <c r="AW161" s="230">
        <f t="shared" si="678"/>
        <v>0</v>
      </c>
      <c r="AX161" s="230">
        <f t="shared" si="678"/>
        <v>0</v>
      </c>
      <c r="AY161" s="230">
        <f t="shared" si="678"/>
        <v>0</v>
      </c>
      <c r="AZ161" s="230">
        <f t="shared" si="678"/>
        <v>0</v>
      </c>
      <c r="BA161" s="230">
        <f t="shared" si="678"/>
        <v>0</v>
      </c>
      <c r="BB161" s="230">
        <f t="shared" si="678"/>
        <v>0</v>
      </c>
      <c r="BC161" s="230">
        <f t="shared" si="678"/>
        <v>0</v>
      </c>
      <c r="BD161" s="230">
        <f t="shared" si="678"/>
        <v>0</v>
      </c>
      <c r="BE161" s="230">
        <f t="shared" si="678"/>
        <v>0</v>
      </c>
      <c r="BF161" s="230">
        <f t="shared" si="678"/>
        <v>0</v>
      </c>
      <c r="BG161" s="230">
        <f t="shared" si="678"/>
        <v>0</v>
      </c>
      <c r="BH161" s="230">
        <f t="shared" si="678"/>
        <v>0</v>
      </c>
      <c r="BI161" s="230">
        <f t="shared" si="678"/>
        <v>0</v>
      </c>
      <c r="BJ161" s="230">
        <f t="shared" si="678"/>
        <v>0</v>
      </c>
      <c r="BK161" s="230">
        <f t="shared" si="678"/>
        <v>0</v>
      </c>
      <c r="BL161" s="232"/>
      <c r="BM161" s="233"/>
      <c r="BN161" s="233"/>
      <c r="BO161" s="233"/>
      <c r="BP161" s="233"/>
    </row>
    <row r="162" spans="1:68" ht="16.5" customHeight="1">
      <c r="A162" s="88"/>
      <c r="B162" s="88"/>
      <c r="C162" s="89" t="s">
        <v>357</v>
      </c>
      <c r="D162" s="90" t="s">
        <v>417</v>
      </c>
      <c r="E162" s="193">
        <v>34944.800000000003</v>
      </c>
      <c r="F162" s="165"/>
      <c r="G162" s="93">
        <f t="shared" si="654"/>
        <v>0</v>
      </c>
      <c r="H162" s="93">
        <f t="shared" si="655"/>
        <v>0</v>
      </c>
      <c r="I162" s="141">
        <v>0</v>
      </c>
      <c r="J162" s="95"/>
      <c r="K162" s="95"/>
      <c r="L162" s="95"/>
      <c r="M162" s="96">
        <f t="shared" ref="M162:O162" si="679">Y162+AB162+AE162+AH162+AK162+AN162+AQ162+AT162+AW162+AZ162+BC162+BF162</f>
        <v>0</v>
      </c>
      <c r="N162" s="96">
        <f t="shared" si="679"/>
        <v>0</v>
      </c>
      <c r="O162" s="96">
        <f t="shared" si="679"/>
        <v>0</v>
      </c>
      <c r="P162" s="96">
        <f t="shared" ref="P162:R162" si="680">IF(BI162=0,SUM(Y162+AB162+AE162+AH162+AK162+AN162+AQ162+AT162+AW162+AZ162+BC162+BF162),BI162)</f>
        <v>0</v>
      </c>
      <c r="Q162" s="96">
        <f t="shared" si="680"/>
        <v>0</v>
      </c>
      <c r="R162" s="96">
        <f t="shared" si="680"/>
        <v>0</v>
      </c>
      <c r="S162" s="137">
        <f t="shared" ref="S162:T162" si="681">I162-M162</f>
        <v>0</v>
      </c>
      <c r="T162" s="96">
        <f t="shared" si="681"/>
        <v>0</v>
      </c>
      <c r="U162" s="96">
        <f t="shared" ref="U162:U164" si="682">L162-O162</f>
        <v>0</v>
      </c>
      <c r="V162" s="97" t="e">
        <f t="shared" ref="V162:W162" si="683">M162/I162</f>
        <v>#DIV/0!</v>
      </c>
      <c r="W162" s="97" t="e">
        <f t="shared" si="683"/>
        <v>#DIV/0!</v>
      </c>
      <c r="X162" s="97" t="e">
        <f t="shared" si="660"/>
        <v>#DIV/0!</v>
      </c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259">
        <v>0</v>
      </c>
      <c r="BG162" s="95"/>
      <c r="BH162" s="95"/>
      <c r="BI162" s="95"/>
      <c r="BJ162" s="95"/>
      <c r="BK162" s="95"/>
      <c r="BL162" s="98"/>
      <c r="BM162" s="99"/>
      <c r="BN162" s="99"/>
      <c r="BO162" s="99"/>
      <c r="BP162" s="99"/>
    </row>
    <row r="163" spans="1:68" ht="15.75" customHeight="1">
      <c r="A163" s="88" t="s">
        <v>527</v>
      </c>
      <c r="B163" s="110"/>
      <c r="C163" s="89" t="s">
        <v>200</v>
      </c>
      <c r="D163" s="90" t="s">
        <v>201</v>
      </c>
      <c r="E163" s="165">
        <v>1500</v>
      </c>
      <c r="F163" s="165"/>
      <c r="G163" s="93">
        <f t="shared" si="654"/>
        <v>1</v>
      </c>
      <c r="H163" s="93">
        <f t="shared" si="655"/>
        <v>0</v>
      </c>
      <c r="I163" s="94">
        <v>1500</v>
      </c>
      <c r="J163" s="95"/>
      <c r="K163" s="95"/>
      <c r="L163" s="260"/>
      <c r="M163" s="96">
        <f t="shared" ref="M163:O163" si="684">Y163+AB163+AE163+AH163+AK163+AN163+AQ163+AT163+AW163+AZ163+BC163+BF163</f>
        <v>0</v>
      </c>
      <c r="N163" s="96">
        <f t="shared" si="684"/>
        <v>0</v>
      </c>
      <c r="O163" s="96">
        <f t="shared" si="684"/>
        <v>0</v>
      </c>
      <c r="P163" s="96">
        <f t="shared" ref="P163:R163" si="685">IF(BI163=0,SUM(Y163+AB163+AE163+AH163+AK163+AN163+AQ163+AT163+AW163+AZ163+BC163+BF163),BI163)</f>
        <v>0</v>
      </c>
      <c r="Q163" s="96">
        <f t="shared" si="685"/>
        <v>0</v>
      </c>
      <c r="R163" s="96">
        <f t="shared" si="685"/>
        <v>0</v>
      </c>
      <c r="S163" s="96">
        <f t="shared" ref="S163:T163" si="686">I163-M163</f>
        <v>1500</v>
      </c>
      <c r="T163" s="96">
        <f t="shared" si="686"/>
        <v>0</v>
      </c>
      <c r="U163" s="96">
        <f t="shared" si="682"/>
        <v>0</v>
      </c>
      <c r="V163" s="97">
        <f t="shared" ref="V163:W163" si="687">M163/I163</f>
        <v>0</v>
      </c>
      <c r="W163" s="97" t="e">
        <f t="shared" si="687"/>
        <v>#DIV/0!</v>
      </c>
      <c r="X163" s="97" t="e">
        <f t="shared" si="660"/>
        <v>#DIV/0!</v>
      </c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8"/>
      <c r="BM163" s="99"/>
      <c r="BN163" s="99"/>
      <c r="BO163" s="99"/>
      <c r="BP163" s="99"/>
    </row>
    <row r="164" spans="1:68" ht="15.75" customHeight="1">
      <c r="A164" s="88"/>
      <c r="B164" s="88"/>
      <c r="C164" s="89" t="s">
        <v>213</v>
      </c>
      <c r="D164" s="90" t="s">
        <v>74</v>
      </c>
      <c r="E164" s="165"/>
      <c r="F164" s="165"/>
      <c r="G164" s="93" t="e">
        <f t="shared" si="654"/>
        <v>#DIV/0!</v>
      </c>
      <c r="H164" s="93" t="e">
        <f t="shared" si="655"/>
        <v>#DIV/0!</v>
      </c>
      <c r="I164" s="94"/>
      <c r="J164" s="95"/>
      <c r="K164" s="95"/>
      <c r="L164" s="94"/>
      <c r="M164" s="96">
        <f t="shared" ref="M164:O164" si="688">Y164+AB164+AE164+AH164+AK164+AN164+AQ164+AT164+AW164+AZ164+BC164+BF164</f>
        <v>0</v>
      </c>
      <c r="N164" s="96">
        <f t="shared" si="688"/>
        <v>0</v>
      </c>
      <c r="O164" s="96">
        <f t="shared" si="688"/>
        <v>0</v>
      </c>
      <c r="P164" s="96">
        <f t="shared" ref="P164:R164" si="689">IF(BI164=0,SUM(Y164+AB164+AE164+AH164+AK164+AN164+AQ164+AT164+AW164+AZ164+BC164+BF164),BI164)</f>
        <v>0</v>
      </c>
      <c r="Q164" s="96">
        <f t="shared" si="689"/>
        <v>0</v>
      </c>
      <c r="R164" s="96">
        <f t="shared" si="689"/>
        <v>0</v>
      </c>
      <c r="S164" s="96">
        <f t="shared" ref="S164:T164" si="690">I164-M164</f>
        <v>0</v>
      </c>
      <c r="T164" s="96">
        <f t="shared" si="690"/>
        <v>0</v>
      </c>
      <c r="U164" s="96">
        <f t="shared" si="682"/>
        <v>0</v>
      </c>
      <c r="V164" s="97" t="e">
        <f t="shared" ref="V164:W164" si="691">M164/I164</f>
        <v>#DIV/0!</v>
      </c>
      <c r="W164" s="97" t="e">
        <f t="shared" si="691"/>
        <v>#DIV/0!</v>
      </c>
      <c r="X164" s="97" t="e">
        <f t="shared" si="660"/>
        <v>#DIV/0!</v>
      </c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8"/>
      <c r="BM164" s="99"/>
      <c r="BN164" s="99"/>
      <c r="BO164" s="99"/>
      <c r="BP164" s="99"/>
    </row>
    <row r="165" spans="1:68" ht="15.75" customHeight="1">
      <c r="A165" s="239"/>
      <c r="B165" s="239"/>
      <c r="C165" s="228"/>
      <c r="D165" s="229" t="s">
        <v>418</v>
      </c>
      <c r="E165" s="230">
        <f t="shared" ref="E165:F165" si="692">SUM(E166:E167)</f>
        <v>0</v>
      </c>
      <c r="F165" s="230">
        <f t="shared" si="692"/>
        <v>0</v>
      </c>
      <c r="G165" s="187" t="e">
        <f t="shared" si="654"/>
        <v>#DIV/0!</v>
      </c>
      <c r="H165" s="187" t="e">
        <f t="shared" si="655"/>
        <v>#DIV/0!</v>
      </c>
      <c r="I165" s="230">
        <f t="shared" ref="I165:O165" si="693">SUM(I166:I167)</f>
        <v>0</v>
      </c>
      <c r="J165" s="230">
        <f t="shared" si="693"/>
        <v>0</v>
      </c>
      <c r="K165" s="230">
        <f t="shared" si="693"/>
        <v>0</v>
      </c>
      <c r="L165" s="230">
        <f t="shared" si="693"/>
        <v>0</v>
      </c>
      <c r="M165" s="230">
        <f t="shared" si="693"/>
        <v>0</v>
      </c>
      <c r="N165" s="230">
        <f t="shared" si="693"/>
        <v>0</v>
      </c>
      <c r="O165" s="230">
        <f t="shared" si="693"/>
        <v>0</v>
      </c>
      <c r="P165" s="257">
        <f t="shared" ref="P165:R165" si="694">IF(BI165=0,SUM(Y165+AB165+AE165+AH165+AK165+AN165+AQ165+AT165+AW165+AZ165+BC165+BF165),BI165)</f>
        <v>0</v>
      </c>
      <c r="Q165" s="257">
        <f t="shared" si="694"/>
        <v>0</v>
      </c>
      <c r="R165" s="257">
        <f t="shared" si="694"/>
        <v>0</v>
      </c>
      <c r="S165" s="230">
        <f t="shared" ref="S165:U165" si="695">SUM(S166:S167)</f>
        <v>0</v>
      </c>
      <c r="T165" s="230">
        <f t="shared" si="695"/>
        <v>0</v>
      </c>
      <c r="U165" s="230">
        <f t="shared" si="695"/>
        <v>0</v>
      </c>
      <c r="V165" s="258" t="e">
        <f t="shared" ref="V165:W165" si="696">M165/I165</f>
        <v>#DIV/0!</v>
      </c>
      <c r="W165" s="258" t="e">
        <f t="shared" si="696"/>
        <v>#DIV/0!</v>
      </c>
      <c r="X165" s="258" t="e">
        <f t="shared" si="660"/>
        <v>#DIV/0!</v>
      </c>
      <c r="Y165" s="230">
        <f t="shared" ref="Y165:BK165" si="697">SUM(Y166:Y167)</f>
        <v>0</v>
      </c>
      <c r="Z165" s="230">
        <f t="shared" si="697"/>
        <v>0</v>
      </c>
      <c r="AA165" s="230">
        <f t="shared" si="697"/>
        <v>0</v>
      </c>
      <c r="AB165" s="230">
        <f t="shared" si="697"/>
        <v>0</v>
      </c>
      <c r="AC165" s="230">
        <f t="shared" si="697"/>
        <v>0</v>
      </c>
      <c r="AD165" s="230">
        <f t="shared" si="697"/>
        <v>0</v>
      </c>
      <c r="AE165" s="230">
        <f t="shared" si="697"/>
        <v>0</v>
      </c>
      <c r="AF165" s="230">
        <f t="shared" si="697"/>
        <v>0</v>
      </c>
      <c r="AG165" s="230">
        <f t="shared" si="697"/>
        <v>0</v>
      </c>
      <c r="AH165" s="230">
        <f t="shared" si="697"/>
        <v>0</v>
      </c>
      <c r="AI165" s="230">
        <f t="shared" si="697"/>
        <v>0</v>
      </c>
      <c r="AJ165" s="230">
        <f t="shared" si="697"/>
        <v>0</v>
      </c>
      <c r="AK165" s="230">
        <f t="shared" si="697"/>
        <v>0</v>
      </c>
      <c r="AL165" s="230">
        <f t="shared" si="697"/>
        <v>0</v>
      </c>
      <c r="AM165" s="230">
        <f t="shared" si="697"/>
        <v>0</v>
      </c>
      <c r="AN165" s="230">
        <f t="shared" si="697"/>
        <v>0</v>
      </c>
      <c r="AO165" s="230">
        <f t="shared" si="697"/>
        <v>0</v>
      </c>
      <c r="AP165" s="230">
        <f t="shared" si="697"/>
        <v>0</v>
      </c>
      <c r="AQ165" s="230">
        <f t="shared" si="697"/>
        <v>0</v>
      </c>
      <c r="AR165" s="230">
        <f t="shared" si="697"/>
        <v>0</v>
      </c>
      <c r="AS165" s="230">
        <f t="shared" si="697"/>
        <v>0</v>
      </c>
      <c r="AT165" s="230">
        <f t="shared" si="697"/>
        <v>0</v>
      </c>
      <c r="AU165" s="230">
        <f t="shared" si="697"/>
        <v>0</v>
      </c>
      <c r="AV165" s="230">
        <f t="shared" si="697"/>
        <v>0</v>
      </c>
      <c r="AW165" s="230">
        <f t="shared" si="697"/>
        <v>0</v>
      </c>
      <c r="AX165" s="230">
        <f t="shared" si="697"/>
        <v>0</v>
      </c>
      <c r="AY165" s="230">
        <f t="shared" si="697"/>
        <v>0</v>
      </c>
      <c r="AZ165" s="230">
        <f t="shared" si="697"/>
        <v>0</v>
      </c>
      <c r="BA165" s="230">
        <f t="shared" si="697"/>
        <v>0</v>
      </c>
      <c r="BB165" s="230">
        <f t="shared" si="697"/>
        <v>0</v>
      </c>
      <c r="BC165" s="230">
        <f t="shared" si="697"/>
        <v>0</v>
      </c>
      <c r="BD165" s="230">
        <f t="shared" si="697"/>
        <v>0</v>
      </c>
      <c r="BE165" s="230">
        <f t="shared" si="697"/>
        <v>0</v>
      </c>
      <c r="BF165" s="230">
        <f t="shared" si="697"/>
        <v>0</v>
      </c>
      <c r="BG165" s="230">
        <f t="shared" si="697"/>
        <v>0</v>
      </c>
      <c r="BH165" s="230">
        <f t="shared" si="697"/>
        <v>0</v>
      </c>
      <c r="BI165" s="230">
        <f t="shared" si="697"/>
        <v>0</v>
      </c>
      <c r="BJ165" s="230">
        <f t="shared" si="697"/>
        <v>0</v>
      </c>
      <c r="BK165" s="230">
        <f t="shared" si="697"/>
        <v>0</v>
      </c>
      <c r="BL165" s="232"/>
      <c r="BM165" s="233"/>
      <c r="BN165" s="233"/>
      <c r="BO165" s="233"/>
      <c r="BP165" s="233"/>
    </row>
    <row r="166" spans="1:68" ht="15.75" customHeight="1">
      <c r="A166" s="88"/>
      <c r="B166" s="88"/>
      <c r="C166" s="89" t="s">
        <v>357</v>
      </c>
      <c r="D166" s="90" t="s">
        <v>419</v>
      </c>
      <c r="E166" s="165"/>
      <c r="F166" s="165"/>
      <c r="G166" s="93" t="e">
        <f t="shared" si="654"/>
        <v>#DIV/0!</v>
      </c>
      <c r="H166" s="93" t="e">
        <f t="shared" si="655"/>
        <v>#DIV/0!</v>
      </c>
      <c r="I166" s="94"/>
      <c r="J166" s="95"/>
      <c r="K166" s="95"/>
      <c r="L166" s="94"/>
      <c r="M166" s="96">
        <f t="shared" ref="M166:O166" si="698">Y166+AB166+AE166+AH166+AK166+AN166+AQ166+AT166+AW166+AZ166+BC166+BF166</f>
        <v>0</v>
      </c>
      <c r="N166" s="96">
        <f t="shared" si="698"/>
        <v>0</v>
      </c>
      <c r="O166" s="96">
        <f t="shared" si="698"/>
        <v>0</v>
      </c>
      <c r="P166" s="96">
        <f t="shared" ref="P166:R166" si="699">IF(BI166=0,SUM(Y166+AB166+AE166+AH166+AK166+AN166+AQ166+AT166+AW166+AZ166+BC166+BF166),BI166)</f>
        <v>0</v>
      </c>
      <c r="Q166" s="96">
        <f t="shared" si="699"/>
        <v>0</v>
      </c>
      <c r="R166" s="96">
        <f t="shared" si="699"/>
        <v>0</v>
      </c>
      <c r="S166" s="96">
        <f t="shared" ref="S166:T166" si="700">I166-M166</f>
        <v>0</v>
      </c>
      <c r="T166" s="96">
        <f t="shared" si="700"/>
        <v>0</v>
      </c>
      <c r="U166" s="96">
        <f t="shared" ref="U166:U167" si="701">L166-O166</f>
        <v>0</v>
      </c>
      <c r="V166" s="97" t="e">
        <f t="shared" ref="V166:W166" si="702">M166/I166</f>
        <v>#DIV/0!</v>
      </c>
      <c r="W166" s="97" t="e">
        <f t="shared" si="702"/>
        <v>#DIV/0!</v>
      </c>
      <c r="X166" s="97" t="e">
        <f t="shared" si="660"/>
        <v>#DIV/0!</v>
      </c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8"/>
      <c r="BM166" s="99"/>
      <c r="BN166" s="99"/>
      <c r="BO166" s="99"/>
      <c r="BP166" s="99"/>
    </row>
    <row r="167" spans="1:68" ht="15.75" customHeight="1">
      <c r="A167" s="88"/>
      <c r="B167" s="88"/>
      <c r="C167" s="100"/>
      <c r="D167" s="90"/>
      <c r="E167" s="165"/>
      <c r="F167" s="261"/>
      <c r="G167" s="93" t="e">
        <f t="shared" si="654"/>
        <v>#DIV/0!</v>
      </c>
      <c r="H167" s="93" t="e">
        <f t="shared" si="655"/>
        <v>#DIV/0!</v>
      </c>
      <c r="I167" s="94"/>
      <c r="J167" s="95"/>
      <c r="K167" s="95"/>
      <c r="L167" s="94"/>
      <c r="M167" s="96"/>
      <c r="N167" s="96">
        <f t="shared" ref="N167:O167" si="703">Z167+AC167+AF167+AI167+AL167+AO167+AR167+AU167+AX167+BA167+BD167+BG167</f>
        <v>0</v>
      </c>
      <c r="O167" s="96">
        <f t="shared" si="703"/>
        <v>0</v>
      </c>
      <c r="P167" s="96">
        <f t="shared" ref="P167:R167" si="704">IF(BI167=0,SUM(Y167+AB167+AE167+AH167+AK167+AN167+AQ167+AT167+AW167+AZ167+BC167+BF167),BI167)</f>
        <v>0</v>
      </c>
      <c r="Q167" s="96">
        <f t="shared" si="704"/>
        <v>0</v>
      </c>
      <c r="R167" s="96">
        <f t="shared" si="704"/>
        <v>0</v>
      </c>
      <c r="S167" s="96">
        <f t="shared" ref="S167:T167" si="705">I167-M167</f>
        <v>0</v>
      </c>
      <c r="T167" s="96">
        <f t="shared" si="705"/>
        <v>0</v>
      </c>
      <c r="U167" s="96">
        <f t="shared" si="701"/>
        <v>0</v>
      </c>
      <c r="V167" s="97" t="e">
        <f t="shared" ref="V167:W167" si="706">M167/I167</f>
        <v>#DIV/0!</v>
      </c>
      <c r="W167" s="97" t="e">
        <f t="shared" si="706"/>
        <v>#DIV/0!</v>
      </c>
      <c r="X167" s="97" t="e">
        <f t="shared" si="660"/>
        <v>#DIV/0!</v>
      </c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8"/>
      <c r="BM167" s="99"/>
      <c r="BN167" s="99"/>
      <c r="BO167" s="99"/>
      <c r="BP167" s="99"/>
    </row>
    <row r="168" spans="1:68" ht="15.75" customHeight="1">
      <c r="A168" s="252"/>
      <c r="B168" s="252"/>
      <c r="C168" s="182"/>
      <c r="D168" s="253" t="s">
        <v>420</v>
      </c>
      <c r="E168" s="254">
        <f t="shared" ref="E168:F168" si="707">E169+E176</f>
        <v>84944.8</v>
      </c>
      <c r="F168" s="254">
        <f t="shared" si="707"/>
        <v>36000</v>
      </c>
      <c r="G168" s="222">
        <f t="shared" si="654"/>
        <v>0</v>
      </c>
      <c r="H168" s="222">
        <f t="shared" si="655"/>
        <v>0</v>
      </c>
      <c r="I168" s="254">
        <f t="shared" ref="I168:O168" si="708">I169+I176</f>
        <v>0</v>
      </c>
      <c r="J168" s="254">
        <f t="shared" si="708"/>
        <v>250</v>
      </c>
      <c r="K168" s="254">
        <f t="shared" si="708"/>
        <v>0</v>
      </c>
      <c r="L168" s="254">
        <f t="shared" si="708"/>
        <v>0</v>
      </c>
      <c r="M168" s="254">
        <f t="shared" si="708"/>
        <v>0</v>
      </c>
      <c r="N168" s="254">
        <f t="shared" si="708"/>
        <v>250</v>
      </c>
      <c r="O168" s="254">
        <f t="shared" si="708"/>
        <v>0</v>
      </c>
      <c r="P168" s="254">
        <f t="shared" ref="P168:R168" si="709">IF(BI168=0,SUM(Y168+AB168+AE168+AH168+AK168+AN168+AQ168+AT168+AW168+AZ168+BC168+BF168),BI168)</f>
        <v>0</v>
      </c>
      <c r="Q168" s="254">
        <f t="shared" si="709"/>
        <v>250</v>
      </c>
      <c r="R168" s="254">
        <f t="shared" si="709"/>
        <v>0</v>
      </c>
      <c r="S168" s="254">
        <f t="shared" ref="S168:U168" si="710">S169+S176</f>
        <v>0</v>
      </c>
      <c r="T168" s="254">
        <f t="shared" si="710"/>
        <v>0</v>
      </c>
      <c r="U168" s="254">
        <f t="shared" si="710"/>
        <v>0</v>
      </c>
      <c r="V168" s="255" t="e">
        <f t="shared" ref="V168:W168" si="711">M168/I168</f>
        <v>#DIV/0!</v>
      </c>
      <c r="W168" s="255">
        <f t="shared" si="711"/>
        <v>1</v>
      </c>
      <c r="X168" s="255" t="e">
        <f t="shared" si="660"/>
        <v>#DIV/0!</v>
      </c>
      <c r="Y168" s="254">
        <f t="shared" ref="Y168:BK168" si="712">Y169+Y176</f>
        <v>0</v>
      </c>
      <c r="Z168" s="254">
        <f t="shared" si="712"/>
        <v>250</v>
      </c>
      <c r="AA168" s="254">
        <f t="shared" si="712"/>
        <v>0</v>
      </c>
      <c r="AB168" s="254">
        <f t="shared" si="712"/>
        <v>0</v>
      </c>
      <c r="AC168" s="254">
        <f t="shared" si="712"/>
        <v>0</v>
      </c>
      <c r="AD168" s="254">
        <f t="shared" si="712"/>
        <v>0</v>
      </c>
      <c r="AE168" s="254">
        <f t="shared" si="712"/>
        <v>0</v>
      </c>
      <c r="AF168" s="254">
        <f t="shared" si="712"/>
        <v>0</v>
      </c>
      <c r="AG168" s="254">
        <f t="shared" si="712"/>
        <v>0</v>
      </c>
      <c r="AH168" s="254">
        <f t="shared" si="712"/>
        <v>0</v>
      </c>
      <c r="AI168" s="254">
        <f t="shared" si="712"/>
        <v>0</v>
      </c>
      <c r="AJ168" s="254">
        <f t="shared" si="712"/>
        <v>0</v>
      </c>
      <c r="AK168" s="254">
        <f t="shared" si="712"/>
        <v>0</v>
      </c>
      <c r="AL168" s="254">
        <f t="shared" si="712"/>
        <v>0</v>
      </c>
      <c r="AM168" s="254">
        <f t="shared" si="712"/>
        <v>0</v>
      </c>
      <c r="AN168" s="254">
        <f t="shared" si="712"/>
        <v>0</v>
      </c>
      <c r="AO168" s="254">
        <f t="shared" si="712"/>
        <v>0</v>
      </c>
      <c r="AP168" s="254">
        <f t="shared" si="712"/>
        <v>0</v>
      </c>
      <c r="AQ168" s="254">
        <f t="shared" si="712"/>
        <v>0</v>
      </c>
      <c r="AR168" s="254">
        <f t="shared" si="712"/>
        <v>0</v>
      </c>
      <c r="AS168" s="254">
        <f t="shared" si="712"/>
        <v>0</v>
      </c>
      <c r="AT168" s="254">
        <f t="shared" si="712"/>
        <v>0</v>
      </c>
      <c r="AU168" s="254">
        <f t="shared" si="712"/>
        <v>0</v>
      </c>
      <c r="AV168" s="254">
        <f t="shared" si="712"/>
        <v>0</v>
      </c>
      <c r="AW168" s="254">
        <f t="shared" si="712"/>
        <v>0</v>
      </c>
      <c r="AX168" s="254">
        <f t="shared" si="712"/>
        <v>0</v>
      </c>
      <c r="AY168" s="254">
        <f t="shared" si="712"/>
        <v>0</v>
      </c>
      <c r="AZ168" s="254">
        <f t="shared" si="712"/>
        <v>0</v>
      </c>
      <c r="BA168" s="254">
        <f t="shared" si="712"/>
        <v>0</v>
      </c>
      <c r="BB168" s="254">
        <f t="shared" si="712"/>
        <v>0</v>
      </c>
      <c r="BC168" s="254">
        <f t="shared" si="712"/>
        <v>0</v>
      </c>
      <c r="BD168" s="254">
        <f t="shared" si="712"/>
        <v>0</v>
      </c>
      <c r="BE168" s="254">
        <f t="shared" si="712"/>
        <v>0</v>
      </c>
      <c r="BF168" s="254">
        <f t="shared" si="712"/>
        <v>0</v>
      </c>
      <c r="BG168" s="254">
        <f t="shared" si="712"/>
        <v>0</v>
      </c>
      <c r="BH168" s="254">
        <f t="shared" si="712"/>
        <v>0</v>
      </c>
      <c r="BI168" s="254">
        <f t="shared" si="712"/>
        <v>0</v>
      </c>
      <c r="BJ168" s="254">
        <f t="shared" si="712"/>
        <v>0</v>
      </c>
      <c r="BK168" s="254">
        <f t="shared" si="712"/>
        <v>0</v>
      </c>
      <c r="BL168" s="156"/>
      <c r="BM168" s="157"/>
      <c r="BN168" s="157"/>
      <c r="BO168" s="157"/>
      <c r="BP168" s="157"/>
    </row>
    <row r="169" spans="1:68" ht="15.75" customHeight="1">
      <c r="A169" s="239"/>
      <c r="B169" s="239"/>
      <c r="C169" s="228"/>
      <c r="D169" s="229" t="s">
        <v>421</v>
      </c>
      <c r="E169" s="230">
        <f>SUM(E170:E175)</f>
        <v>84944.8</v>
      </c>
      <c r="F169" s="230">
        <f>SUM(F170:F174)</f>
        <v>0</v>
      </c>
      <c r="G169" s="187">
        <f t="shared" si="654"/>
        <v>0</v>
      </c>
      <c r="H169" s="187">
        <f t="shared" si="655"/>
        <v>0</v>
      </c>
      <c r="I169" s="230">
        <f t="shared" ref="I169:K169" si="713">SUM(I170:I175)</f>
        <v>0</v>
      </c>
      <c r="J169" s="230">
        <f t="shared" si="713"/>
        <v>250</v>
      </c>
      <c r="K169" s="230">
        <f t="shared" si="713"/>
        <v>0</v>
      </c>
      <c r="L169" s="230">
        <f t="shared" ref="L169:M169" si="714">SUM(L170:L174)</f>
        <v>0</v>
      </c>
      <c r="M169" s="230">
        <f t="shared" si="714"/>
        <v>0</v>
      </c>
      <c r="N169" s="230">
        <f>SUM(N170:N175)</f>
        <v>250</v>
      </c>
      <c r="O169" s="230">
        <f>SUM(O170:O174)</f>
        <v>0</v>
      </c>
      <c r="P169" s="231">
        <f t="shared" ref="P169:R169" si="715">IF(BI169=0,SUM(Y169+AB169+AE169+AH169+AK169+AN169+AQ169+AT169+AW169+AZ169+BC169+BF169),BI169)</f>
        <v>0</v>
      </c>
      <c r="Q169" s="231">
        <f t="shared" si="715"/>
        <v>250</v>
      </c>
      <c r="R169" s="231">
        <f t="shared" si="715"/>
        <v>0</v>
      </c>
      <c r="S169" s="230">
        <f t="shared" ref="S169:T169" si="716">SUM(S170:S175)</f>
        <v>0</v>
      </c>
      <c r="T169" s="230">
        <f t="shared" si="716"/>
        <v>0</v>
      </c>
      <c r="U169" s="230">
        <f>SUM(U170:U174)</f>
        <v>0</v>
      </c>
      <c r="V169" s="258" t="e">
        <f t="shared" ref="V169:W169" si="717">M169/I169</f>
        <v>#DIV/0!</v>
      </c>
      <c r="W169" s="258">
        <f t="shared" si="717"/>
        <v>1</v>
      </c>
      <c r="X169" s="258" t="e">
        <f t="shared" si="660"/>
        <v>#DIV/0!</v>
      </c>
      <c r="Y169" s="230">
        <f>SUM(Y170:Y174)</f>
        <v>0</v>
      </c>
      <c r="Z169" s="230">
        <f>SUM(Z170:Z175)</f>
        <v>250</v>
      </c>
      <c r="AA169" s="230">
        <f t="shared" ref="AA169:AE169" si="718">SUM(AA170:AA174)</f>
        <v>0</v>
      </c>
      <c r="AB169" s="230">
        <f t="shared" si="718"/>
        <v>0</v>
      </c>
      <c r="AC169" s="230">
        <f t="shared" si="718"/>
        <v>0</v>
      </c>
      <c r="AD169" s="230">
        <f t="shared" si="718"/>
        <v>0</v>
      </c>
      <c r="AE169" s="230">
        <f t="shared" si="718"/>
        <v>0</v>
      </c>
      <c r="AF169" s="230">
        <f>SUM(AF170:AF175)</f>
        <v>0</v>
      </c>
      <c r="AG169" s="230">
        <f t="shared" ref="AG169:BK169" si="719">SUM(AG170:AG174)</f>
        <v>0</v>
      </c>
      <c r="AH169" s="230">
        <f t="shared" si="719"/>
        <v>0</v>
      </c>
      <c r="AI169" s="230">
        <f t="shared" si="719"/>
        <v>0</v>
      </c>
      <c r="AJ169" s="230">
        <f t="shared" si="719"/>
        <v>0</v>
      </c>
      <c r="AK169" s="230">
        <f t="shared" si="719"/>
        <v>0</v>
      </c>
      <c r="AL169" s="230">
        <f t="shared" si="719"/>
        <v>0</v>
      </c>
      <c r="AM169" s="230">
        <f t="shared" si="719"/>
        <v>0</v>
      </c>
      <c r="AN169" s="230">
        <f t="shared" si="719"/>
        <v>0</v>
      </c>
      <c r="AO169" s="230">
        <f t="shared" si="719"/>
        <v>0</v>
      </c>
      <c r="AP169" s="230">
        <f t="shared" si="719"/>
        <v>0</v>
      </c>
      <c r="AQ169" s="230">
        <f t="shared" si="719"/>
        <v>0</v>
      </c>
      <c r="AR169" s="230">
        <f t="shared" si="719"/>
        <v>0</v>
      </c>
      <c r="AS169" s="230">
        <f t="shared" si="719"/>
        <v>0</v>
      </c>
      <c r="AT169" s="230">
        <f t="shared" si="719"/>
        <v>0</v>
      </c>
      <c r="AU169" s="230">
        <f t="shared" si="719"/>
        <v>0</v>
      </c>
      <c r="AV169" s="230">
        <f t="shared" si="719"/>
        <v>0</v>
      </c>
      <c r="AW169" s="230">
        <f t="shared" si="719"/>
        <v>0</v>
      </c>
      <c r="AX169" s="230">
        <f t="shared" si="719"/>
        <v>0</v>
      </c>
      <c r="AY169" s="230">
        <f t="shared" si="719"/>
        <v>0</v>
      </c>
      <c r="AZ169" s="230">
        <f t="shared" si="719"/>
        <v>0</v>
      </c>
      <c r="BA169" s="230">
        <f t="shared" si="719"/>
        <v>0</v>
      </c>
      <c r="BB169" s="230">
        <f t="shared" si="719"/>
        <v>0</v>
      </c>
      <c r="BC169" s="230">
        <f t="shared" si="719"/>
        <v>0</v>
      </c>
      <c r="BD169" s="230">
        <f t="shared" si="719"/>
        <v>0</v>
      </c>
      <c r="BE169" s="230">
        <f t="shared" si="719"/>
        <v>0</v>
      </c>
      <c r="BF169" s="230">
        <f t="shared" si="719"/>
        <v>0</v>
      </c>
      <c r="BG169" s="230">
        <f t="shared" si="719"/>
        <v>0</v>
      </c>
      <c r="BH169" s="230">
        <f t="shared" si="719"/>
        <v>0</v>
      </c>
      <c r="BI169" s="230">
        <f t="shared" si="719"/>
        <v>0</v>
      </c>
      <c r="BJ169" s="230">
        <f t="shared" si="719"/>
        <v>0</v>
      </c>
      <c r="BK169" s="230">
        <f t="shared" si="719"/>
        <v>0</v>
      </c>
      <c r="BL169" s="232"/>
      <c r="BM169" s="233"/>
      <c r="BN169" s="233"/>
      <c r="BO169" s="233"/>
      <c r="BP169" s="233"/>
    </row>
    <row r="170" spans="1:68" ht="15.75" customHeight="1">
      <c r="A170" s="88"/>
      <c r="B170" s="88"/>
      <c r="C170" s="100" t="s">
        <v>359</v>
      </c>
      <c r="D170" s="90" t="s">
        <v>422</v>
      </c>
      <c r="E170" s="165">
        <v>14944.8</v>
      </c>
      <c r="F170" s="165"/>
      <c r="G170" s="93">
        <f t="shared" si="654"/>
        <v>0</v>
      </c>
      <c r="H170" s="93">
        <f t="shared" si="655"/>
        <v>0</v>
      </c>
      <c r="I170" s="94"/>
      <c r="J170" s="94"/>
      <c r="K170" s="94"/>
      <c r="L170" s="262"/>
      <c r="M170" s="96"/>
      <c r="N170" s="96">
        <f t="shared" ref="N170:N171" si="720">Z170+AC170+AF170+AI170+AL170+AO170+AR170+AU170+AX170+BA170+BD170+BG170</f>
        <v>0</v>
      </c>
      <c r="O170" s="96"/>
      <c r="P170" s="81"/>
      <c r="Q170" s="81"/>
      <c r="R170" s="81"/>
      <c r="S170" s="96"/>
      <c r="T170" s="96"/>
      <c r="U170" s="96"/>
      <c r="V170" s="97"/>
      <c r="W170" s="97"/>
      <c r="X170" s="97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8"/>
      <c r="BM170" s="99"/>
      <c r="BN170" s="99"/>
      <c r="BO170" s="99"/>
      <c r="BP170" s="99"/>
    </row>
    <row r="171" spans="1:68" ht="15.75" customHeight="1">
      <c r="A171" s="88"/>
      <c r="B171" s="88"/>
      <c r="C171" s="89" t="s">
        <v>357</v>
      </c>
      <c r="D171" s="90" t="s">
        <v>423</v>
      </c>
      <c r="E171" s="165">
        <v>20000</v>
      </c>
      <c r="F171" s="165"/>
      <c r="G171" s="93">
        <f t="shared" si="654"/>
        <v>0</v>
      </c>
      <c r="H171" s="93">
        <f t="shared" si="655"/>
        <v>0</v>
      </c>
      <c r="I171" s="94">
        <v>0</v>
      </c>
      <c r="J171" s="94"/>
      <c r="K171" s="94"/>
      <c r="L171" s="262"/>
      <c r="M171" s="96"/>
      <c r="N171" s="96">
        <f t="shared" si="720"/>
        <v>0</v>
      </c>
      <c r="O171" s="96"/>
      <c r="P171" s="81"/>
      <c r="Q171" s="81"/>
      <c r="R171" s="81"/>
      <c r="S171" s="96"/>
      <c r="T171" s="96"/>
      <c r="U171" s="96"/>
      <c r="V171" s="97"/>
      <c r="W171" s="97"/>
      <c r="X171" s="97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8"/>
      <c r="BM171" s="99"/>
      <c r="BN171" s="99"/>
      <c r="BO171" s="99"/>
      <c r="BP171" s="99"/>
    </row>
    <row r="172" spans="1:68" ht="15.75" customHeight="1">
      <c r="A172" s="88"/>
      <c r="B172" s="88"/>
      <c r="C172" s="89" t="s">
        <v>200</v>
      </c>
      <c r="D172" s="90" t="s">
        <v>201</v>
      </c>
      <c r="E172" s="165">
        <v>0</v>
      </c>
      <c r="F172" s="165"/>
      <c r="G172" s="93" t="e">
        <f t="shared" si="654"/>
        <v>#DIV/0!</v>
      </c>
      <c r="H172" s="93" t="e">
        <f t="shared" si="655"/>
        <v>#DIV/0!</v>
      </c>
      <c r="I172" s="94"/>
      <c r="J172" s="94"/>
      <c r="K172" s="94"/>
      <c r="L172" s="201"/>
      <c r="M172" s="96">
        <f t="shared" ref="M172:O172" si="721">Y172+AB172+AE172+AH172+AK172+AN172+AQ172+AT172+AW172+AZ172+BC172+BF172</f>
        <v>0</v>
      </c>
      <c r="N172" s="96">
        <f t="shared" si="721"/>
        <v>0</v>
      </c>
      <c r="O172" s="96">
        <f t="shared" si="721"/>
        <v>0</v>
      </c>
      <c r="P172" s="96">
        <f t="shared" ref="P172:R172" si="722">IF(BI172=0,SUM(Y172+AB172+AE172+AH172+AK172+AN172+AQ172+AT172+AW172+AZ172+BC172+BF172),BI172)</f>
        <v>0</v>
      </c>
      <c r="Q172" s="96">
        <f t="shared" si="722"/>
        <v>0</v>
      </c>
      <c r="R172" s="96">
        <f t="shared" si="722"/>
        <v>0</v>
      </c>
      <c r="S172" s="96">
        <f t="shared" ref="S172:T172" si="723">I172-M172</f>
        <v>0</v>
      </c>
      <c r="T172" s="96">
        <f t="shared" si="723"/>
        <v>0</v>
      </c>
      <c r="U172" s="96">
        <f t="shared" ref="U172:U175" si="724">L172-O172</f>
        <v>0</v>
      </c>
      <c r="V172" s="97" t="e">
        <f t="shared" ref="V172:W172" si="725">M172/I172</f>
        <v>#DIV/0!</v>
      </c>
      <c r="W172" s="97" t="e">
        <f t="shared" si="725"/>
        <v>#DIV/0!</v>
      </c>
      <c r="X172" s="97" t="e">
        <f t="shared" ref="X172:X187" si="726">O172/L172</f>
        <v>#DIV/0!</v>
      </c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102">
        <v>0</v>
      </c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8"/>
      <c r="BM172" s="99"/>
      <c r="BN172" s="99"/>
      <c r="BO172" s="99"/>
      <c r="BP172" s="99"/>
    </row>
    <row r="173" spans="1:68" ht="15.75" customHeight="1">
      <c r="A173" s="88"/>
      <c r="B173" s="88"/>
      <c r="C173" s="100" t="s">
        <v>424</v>
      </c>
      <c r="D173" s="90" t="s">
        <v>425</v>
      </c>
      <c r="E173" s="165">
        <v>44000</v>
      </c>
      <c r="F173" s="165"/>
      <c r="G173" s="93">
        <f t="shared" si="654"/>
        <v>0</v>
      </c>
      <c r="H173" s="93">
        <f t="shared" si="655"/>
        <v>0</v>
      </c>
      <c r="I173" s="138">
        <v>0</v>
      </c>
      <c r="J173" s="94"/>
      <c r="K173" s="94"/>
      <c r="L173" s="201"/>
      <c r="M173" s="96">
        <f t="shared" ref="M173:O173" si="727">Y173+AB173+AE173+AH173+AK173+AN173+AQ173+AT173+AW173+AZ173+BC173+BF173</f>
        <v>0</v>
      </c>
      <c r="N173" s="96">
        <f t="shared" si="727"/>
        <v>0</v>
      </c>
      <c r="O173" s="96">
        <f t="shared" si="727"/>
        <v>0</v>
      </c>
      <c r="P173" s="96">
        <f t="shared" ref="P173:R173" si="728">IF(BI173=0,SUM(Y173+AB173+AE173+AH173+AK173+AN173+AQ173+AT173+AW173+AZ173+BC173+BF173),BI173)</f>
        <v>0</v>
      </c>
      <c r="Q173" s="96">
        <f t="shared" si="728"/>
        <v>0</v>
      </c>
      <c r="R173" s="96">
        <f t="shared" si="728"/>
        <v>0</v>
      </c>
      <c r="S173" s="137">
        <f t="shared" ref="S173:T173" si="729">I173-M173</f>
        <v>0</v>
      </c>
      <c r="T173" s="96">
        <f t="shared" si="729"/>
        <v>0</v>
      </c>
      <c r="U173" s="96">
        <f t="shared" si="724"/>
        <v>0</v>
      </c>
      <c r="V173" s="97" t="e">
        <f t="shared" ref="V173:W173" si="730">M173/I173</f>
        <v>#DIV/0!</v>
      </c>
      <c r="W173" s="97" t="e">
        <f t="shared" si="730"/>
        <v>#DIV/0!</v>
      </c>
      <c r="X173" s="97" t="e">
        <f t="shared" si="726"/>
        <v>#DIV/0!</v>
      </c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263">
        <v>0</v>
      </c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128"/>
      <c r="BG173" s="95"/>
      <c r="BH173" s="95"/>
      <c r="BI173" s="95"/>
      <c r="BJ173" s="95"/>
      <c r="BK173" s="95"/>
      <c r="BL173" s="98"/>
      <c r="BM173" s="99"/>
      <c r="BN173" s="99"/>
      <c r="BO173" s="99"/>
      <c r="BP173" s="99"/>
    </row>
    <row r="174" spans="1:68" ht="15.75" customHeight="1">
      <c r="A174" s="88"/>
      <c r="B174" s="88"/>
      <c r="C174" s="100" t="s">
        <v>359</v>
      </c>
      <c r="D174" s="90" t="s">
        <v>160</v>
      </c>
      <c r="E174" s="91">
        <v>6000</v>
      </c>
      <c r="F174" s="165"/>
      <c r="G174" s="93">
        <f t="shared" si="654"/>
        <v>0</v>
      </c>
      <c r="H174" s="93">
        <f t="shared" si="655"/>
        <v>0</v>
      </c>
      <c r="I174" s="94">
        <v>0</v>
      </c>
      <c r="J174" s="94"/>
      <c r="K174" s="94"/>
      <c r="L174" s="201"/>
      <c r="M174" s="96">
        <f t="shared" ref="M174:O174" si="731">Y174+AB174+AE174+AH174+AK174+AN174+AQ174+AT174+AW174+AZ174+BC174+BF174</f>
        <v>0</v>
      </c>
      <c r="N174" s="96">
        <f t="shared" si="731"/>
        <v>0</v>
      </c>
      <c r="O174" s="96">
        <f t="shared" si="731"/>
        <v>0</v>
      </c>
      <c r="P174" s="96">
        <f t="shared" ref="P174:R174" si="732">IF(BI174=0,SUM(Y174+AB174+AE174+AH174+AK174+AN174+AQ174+AT174+AW174+AZ174+BC174+BF174),BI174)</f>
        <v>0</v>
      </c>
      <c r="Q174" s="96">
        <f t="shared" si="732"/>
        <v>0</v>
      </c>
      <c r="R174" s="96">
        <f t="shared" si="732"/>
        <v>0</v>
      </c>
      <c r="S174" s="96">
        <f t="shared" ref="S174:T174" si="733">I174-M174</f>
        <v>0</v>
      </c>
      <c r="T174" s="96">
        <f t="shared" si="733"/>
        <v>0</v>
      </c>
      <c r="U174" s="96">
        <f t="shared" si="724"/>
        <v>0</v>
      </c>
      <c r="V174" s="97" t="e">
        <f t="shared" ref="V174:W174" si="734">M174/I174</f>
        <v>#DIV/0!</v>
      </c>
      <c r="W174" s="97" t="e">
        <f t="shared" si="734"/>
        <v>#DIV/0!</v>
      </c>
      <c r="X174" s="97" t="e">
        <f t="shared" si="726"/>
        <v>#DIV/0!</v>
      </c>
      <c r="Y174" s="95"/>
      <c r="Z174" s="95"/>
      <c r="AA174" s="95"/>
      <c r="AB174" s="102">
        <v>0</v>
      </c>
      <c r="AC174" s="95"/>
      <c r="AD174" s="95"/>
      <c r="AE174" s="95"/>
      <c r="AF174" s="95"/>
      <c r="AG174" s="95"/>
      <c r="AH174" s="102">
        <v>0</v>
      </c>
      <c r="AI174" s="95"/>
      <c r="AJ174" s="95"/>
      <c r="AK174" s="102">
        <v>0</v>
      </c>
      <c r="AL174" s="95"/>
      <c r="AM174" s="95"/>
      <c r="AN174" s="102">
        <v>0</v>
      </c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8"/>
      <c r="BM174" s="99"/>
      <c r="BN174" s="99"/>
      <c r="BO174" s="99"/>
      <c r="BP174" s="99"/>
    </row>
    <row r="175" spans="1:68" ht="15.75" customHeight="1">
      <c r="A175" s="88"/>
      <c r="B175" s="205" t="s">
        <v>426</v>
      </c>
      <c r="C175" s="100" t="s">
        <v>323</v>
      </c>
      <c r="D175" s="90" t="s">
        <v>353</v>
      </c>
      <c r="E175" s="91"/>
      <c r="F175" s="165"/>
      <c r="G175" s="93" t="e">
        <f t="shared" si="654"/>
        <v>#DIV/0!</v>
      </c>
      <c r="H175" s="93" t="e">
        <f t="shared" si="655"/>
        <v>#DIV/0!</v>
      </c>
      <c r="I175" s="94"/>
      <c r="J175" s="145">
        <v>250</v>
      </c>
      <c r="K175" s="145"/>
      <c r="L175" s="201"/>
      <c r="M175" s="96">
        <f t="shared" ref="M175:O175" si="735">Y175+AB175+AE175+AH175+AK175+AN175+AQ175+AT175+AW175+AZ175+BC175+BF175</f>
        <v>0</v>
      </c>
      <c r="N175" s="96">
        <f t="shared" si="735"/>
        <v>250</v>
      </c>
      <c r="O175" s="96">
        <f t="shared" si="735"/>
        <v>0</v>
      </c>
      <c r="P175" s="96">
        <f t="shared" ref="P175:R175" si="736">IF(BI175=0,SUM(Y175+AB175+AE175+AH175+AK175+AN175+AQ175+AT175+AW175+AZ175+BC175+BF175),BI175)</f>
        <v>0</v>
      </c>
      <c r="Q175" s="96">
        <f t="shared" si="736"/>
        <v>250</v>
      </c>
      <c r="R175" s="96">
        <f t="shared" si="736"/>
        <v>0</v>
      </c>
      <c r="S175" s="96">
        <f>I175-M175</f>
        <v>0</v>
      </c>
      <c r="T175" s="96">
        <f>J175-N175-K175</f>
        <v>0</v>
      </c>
      <c r="U175" s="96">
        <f t="shared" si="724"/>
        <v>0</v>
      </c>
      <c r="V175" s="97" t="e">
        <f t="shared" ref="V175:W175" si="737">M175/I175</f>
        <v>#DIV/0!</v>
      </c>
      <c r="W175" s="97">
        <f t="shared" si="737"/>
        <v>1</v>
      </c>
      <c r="X175" s="97" t="e">
        <f t="shared" si="726"/>
        <v>#DIV/0!</v>
      </c>
      <c r="Y175" s="95"/>
      <c r="Z175" s="102">
        <v>250</v>
      </c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8"/>
      <c r="BM175" s="99"/>
      <c r="BN175" s="99"/>
      <c r="BO175" s="99"/>
      <c r="BP175" s="99"/>
    </row>
    <row r="176" spans="1:68" ht="15.75" customHeight="1">
      <c r="A176" s="239"/>
      <c r="B176" s="239"/>
      <c r="C176" s="228"/>
      <c r="D176" s="229" t="s">
        <v>427</v>
      </c>
      <c r="E176" s="230">
        <f t="shared" ref="E176:F176" si="738">SUM(E177:E182)</f>
        <v>0</v>
      </c>
      <c r="F176" s="230">
        <f t="shared" si="738"/>
        <v>36000</v>
      </c>
      <c r="G176" s="187" t="e">
        <f t="shared" si="654"/>
        <v>#DIV/0!</v>
      </c>
      <c r="H176" s="187" t="e">
        <f t="shared" si="655"/>
        <v>#DIV/0!</v>
      </c>
      <c r="I176" s="230">
        <f t="shared" ref="I176:O176" si="739">SUM(I177:I182)</f>
        <v>0</v>
      </c>
      <c r="J176" s="230">
        <f t="shared" si="739"/>
        <v>0</v>
      </c>
      <c r="K176" s="230">
        <f t="shared" si="739"/>
        <v>0</v>
      </c>
      <c r="L176" s="230">
        <f t="shared" si="739"/>
        <v>0</v>
      </c>
      <c r="M176" s="230">
        <f t="shared" si="739"/>
        <v>0</v>
      </c>
      <c r="N176" s="230">
        <f t="shared" si="739"/>
        <v>0</v>
      </c>
      <c r="O176" s="230">
        <f t="shared" si="739"/>
        <v>0</v>
      </c>
      <c r="P176" s="257">
        <f t="shared" ref="P176:R176" si="740">IF(BI176=0,SUM(Y176+AB176+AE176+AH176+AK176+AN176+AQ176+AT176+AW176+AZ176+BC176+BF176),BI176)</f>
        <v>0</v>
      </c>
      <c r="Q176" s="257">
        <f t="shared" si="740"/>
        <v>0</v>
      </c>
      <c r="R176" s="257">
        <f t="shared" si="740"/>
        <v>0</v>
      </c>
      <c r="S176" s="230">
        <f t="shared" ref="S176:U176" si="741">SUM(S177:S182)</f>
        <v>0</v>
      </c>
      <c r="T176" s="230">
        <f t="shared" si="741"/>
        <v>0</v>
      </c>
      <c r="U176" s="230">
        <f t="shared" si="741"/>
        <v>0</v>
      </c>
      <c r="V176" s="258" t="e">
        <f t="shared" ref="V176:W176" si="742">M176/I176</f>
        <v>#DIV/0!</v>
      </c>
      <c r="W176" s="258" t="e">
        <f t="shared" si="742"/>
        <v>#DIV/0!</v>
      </c>
      <c r="X176" s="258" t="e">
        <f t="shared" si="726"/>
        <v>#DIV/0!</v>
      </c>
      <c r="Y176" s="230">
        <f t="shared" ref="Y176:BK176" si="743">SUM(Y177:Y182)</f>
        <v>0</v>
      </c>
      <c r="Z176" s="230">
        <f t="shared" si="743"/>
        <v>0</v>
      </c>
      <c r="AA176" s="230">
        <f t="shared" si="743"/>
        <v>0</v>
      </c>
      <c r="AB176" s="230">
        <f t="shared" si="743"/>
        <v>0</v>
      </c>
      <c r="AC176" s="230">
        <f t="shared" si="743"/>
        <v>0</v>
      </c>
      <c r="AD176" s="230">
        <f t="shared" si="743"/>
        <v>0</v>
      </c>
      <c r="AE176" s="230">
        <f t="shared" si="743"/>
        <v>0</v>
      </c>
      <c r="AF176" s="230">
        <f t="shared" si="743"/>
        <v>0</v>
      </c>
      <c r="AG176" s="230">
        <f t="shared" si="743"/>
        <v>0</v>
      </c>
      <c r="AH176" s="230">
        <f t="shared" si="743"/>
        <v>0</v>
      </c>
      <c r="AI176" s="230">
        <f t="shared" si="743"/>
        <v>0</v>
      </c>
      <c r="AJ176" s="230">
        <f t="shared" si="743"/>
        <v>0</v>
      </c>
      <c r="AK176" s="230">
        <f t="shared" si="743"/>
        <v>0</v>
      </c>
      <c r="AL176" s="230">
        <f t="shared" si="743"/>
        <v>0</v>
      </c>
      <c r="AM176" s="230">
        <f t="shared" si="743"/>
        <v>0</v>
      </c>
      <c r="AN176" s="230">
        <f t="shared" si="743"/>
        <v>0</v>
      </c>
      <c r="AO176" s="230">
        <f t="shared" si="743"/>
        <v>0</v>
      </c>
      <c r="AP176" s="230">
        <f t="shared" si="743"/>
        <v>0</v>
      </c>
      <c r="AQ176" s="230">
        <f t="shared" si="743"/>
        <v>0</v>
      </c>
      <c r="AR176" s="230">
        <f t="shared" si="743"/>
        <v>0</v>
      </c>
      <c r="AS176" s="230">
        <f t="shared" si="743"/>
        <v>0</v>
      </c>
      <c r="AT176" s="230">
        <f t="shared" si="743"/>
        <v>0</v>
      </c>
      <c r="AU176" s="230">
        <f t="shared" si="743"/>
        <v>0</v>
      </c>
      <c r="AV176" s="230">
        <f t="shared" si="743"/>
        <v>0</v>
      </c>
      <c r="AW176" s="230">
        <f t="shared" si="743"/>
        <v>0</v>
      </c>
      <c r="AX176" s="230">
        <f t="shared" si="743"/>
        <v>0</v>
      </c>
      <c r="AY176" s="230">
        <f t="shared" si="743"/>
        <v>0</v>
      </c>
      <c r="AZ176" s="230">
        <f t="shared" si="743"/>
        <v>0</v>
      </c>
      <c r="BA176" s="230">
        <f t="shared" si="743"/>
        <v>0</v>
      </c>
      <c r="BB176" s="230">
        <f t="shared" si="743"/>
        <v>0</v>
      </c>
      <c r="BC176" s="230">
        <f t="shared" si="743"/>
        <v>0</v>
      </c>
      <c r="BD176" s="230">
        <f t="shared" si="743"/>
        <v>0</v>
      </c>
      <c r="BE176" s="230">
        <f t="shared" si="743"/>
        <v>0</v>
      </c>
      <c r="BF176" s="230">
        <f t="shared" si="743"/>
        <v>0</v>
      </c>
      <c r="BG176" s="230">
        <f t="shared" si="743"/>
        <v>0</v>
      </c>
      <c r="BH176" s="230">
        <f t="shared" si="743"/>
        <v>0</v>
      </c>
      <c r="BI176" s="230">
        <f t="shared" si="743"/>
        <v>0</v>
      </c>
      <c r="BJ176" s="230">
        <f t="shared" si="743"/>
        <v>0</v>
      </c>
      <c r="BK176" s="230">
        <f t="shared" si="743"/>
        <v>0</v>
      </c>
      <c r="BL176" s="232"/>
      <c r="BM176" s="233"/>
      <c r="BN176" s="233"/>
      <c r="BO176" s="233"/>
      <c r="BP176" s="233"/>
    </row>
    <row r="177" spans="1:68" ht="15.75" customHeight="1">
      <c r="A177" s="88"/>
      <c r="B177" s="135"/>
      <c r="C177" s="89" t="s">
        <v>165</v>
      </c>
      <c r="D177" s="143" t="s">
        <v>428</v>
      </c>
      <c r="E177" s="165"/>
      <c r="F177" s="165"/>
      <c r="G177" s="93" t="e">
        <f t="shared" si="654"/>
        <v>#DIV/0!</v>
      </c>
      <c r="H177" s="93" t="e">
        <f t="shared" si="655"/>
        <v>#DIV/0!</v>
      </c>
      <c r="I177" s="94"/>
      <c r="J177" s="145">
        <v>0</v>
      </c>
      <c r="K177" s="145"/>
      <c r="L177" s="201"/>
      <c r="M177" s="96">
        <f t="shared" ref="M177:O177" si="744">Y177+AB177+AE177+AH177+AK177+AN177+AQ177+AT177+AW177+AZ177+BC177+BF177</f>
        <v>0</v>
      </c>
      <c r="N177" s="96">
        <f t="shared" si="744"/>
        <v>0</v>
      </c>
      <c r="O177" s="96">
        <f t="shared" si="744"/>
        <v>0</v>
      </c>
      <c r="P177" s="96">
        <f t="shared" ref="P177:R177" si="745">IF(BI177=0,SUM(Y177+AB177+AE177+AH177+AK177+AN177+AQ177+AT177+AW177+AZ177+BC177+BF177),BI177)</f>
        <v>0</v>
      </c>
      <c r="Q177" s="96">
        <f t="shared" si="745"/>
        <v>0</v>
      </c>
      <c r="R177" s="96">
        <f t="shared" si="745"/>
        <v>0</v>
      </c>
      <c r="S177" s="96">
        <f t="shared" ref="S177:T177" si="746">I177-M177</f>
        <v>0</v>
      </c>
      <c r="T177" s="96">
        <f t="shared" si="746"/>
        <v>0</v>
      </c>
      <c r="U177" s="96">
        <f t="shared" ref="U177:U182" si="747">L177-O177</f>
        <v>0</v>
      </c>
      <c r="V177" s="97" t="e">
        <f t="shared" ref="V177:W177" si="748">M177/I177</f>
        <v>#DIV/0!</v>
      </c>
      <c r="W177" s="97" t="e">
        <f t="shared" si="748"/>
        <v>#DIV/0!</v>
      </c>
      <c r="X177" s="97" t="e">
        <f t="shared" si="726"/>
        <v>#DIV/0!</v>
      </c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102">
        <v>0</v>
      </c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8"/>
      <c r="BM177" s="99"/>
      <c r="BN177" s="99"/>
      <c r="BO177" s="99"/>
      <c r="BP177" s="99"/>
    </row>
    <row r="178" spans="1:68" ht="15.75" customHeight="1">
      <c r="A178" s="88"/>
      <c r="B178" s="88"/>
      <c r="C178" s="89" t="s">
        <v>165</v>
      </c>
      <c r="D178" s="143" t="s">
        <v>429</v>
      </c>
      <c r="E178" s="165"/>
      <c r="F178" s="165"/>
      <c r="G178" s="93" t="e">
        <f t="shared" si="654"/>
        <v>#DIV/0!</v>
      </c>
      <c r="H178" s="93" t="e">
        <f t="shared" si="655"/>
        <v>#DIV/0!</v>
      </c>
      <c r="I178" s="94"/>
      <c r="J178" s="94"/>
      <c r="K178" s="94"/>
      <c r="L178" s="201"/>
      <c r="M178" s="96">
        <f t="shared" ref="M178:O178" si="749">Y178+AB178+AE178+AH178+AK178+AN178+AQ178+AT178+AW178+AZ178+BC178+BF178</f>
        <v>0</v>
      </c>
      <c r="N178" s="96">
        <f t="shared" si="749"/>
        <v>0</v>
      </c>
      <c r="O178" s="96">
        <f t="shared" si="749"/>
        <v>0</v>
      </c>
      <c r="P178" s="96">
        <f t="shared" ref="P178:R178" si="750">IF(BI178=0,SUM(Y178+AB178+AE178+AH178+AK178+AN178+AQ178+AT178+AW178+AZ178+BC178+BF178),BI178)</f>
        <v>0</v>
      </c>
      <c r="Q178" s="96">
        <f t="shared" si="750"/>
        <v>0</v>
      </c>
      <c r="R178" s="96">
        <f t="shared" si="750"/>
        <v>0</v>
      </c>
      <c r="S178" s="96">
        <f t="shared" ref="S178:T178" si="751">I178-M178</f>
        <v>0</v>
      </c>
      <c r="T178" s="96">
        <f t="shared" si="751"/>
        <v>0</v>
      </c>
      <c r="U178" s="96">
        <f t="shared" si="747"/>
        <v>0</v>
      </c>
      <c r="V178" s="97" t="e">
        <f t="shared" ref="V178:W178" si="752">M178/I178</f>
        <v>#DIV/0!</v>
      </c>
      <c r="W178" s="97" t="e">
        <f t="shared" si="752"/>
        <v>#DIV/0!</v>
      </c>
      <c r="X178" s="97" t="e">
        <f t="shared" si="726"/>
        <v>#DIV/0!</v>
      </c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8"/>
      <c r="BM178" s="99"/>
      <c r="BN178" s="99"/>
      <c r="BO178" s="99"/>
      <c r="BP178" s="99"/>
    </row>
    <row r="179" spans="1:68" ht="15.75" customHeight="1">
      <c r="A179" s="88"/>
      <c r="B179" s="88"/>
      <c r="C179" s="100" t="s">
        <v>275</v>
      </c>
      <c r="D179" s="264" t="s">
        <v>430</v>
      </c>
      <c r="E179" s="165"/>
      <c r="F179" s="194">
        <v>1000</v>
      </c>
      <c r="G179" s="93"/>
      <c r="H179" s="93"/>
      <c r="I179" s="94"/>
      <c r="J179" s="94"/>
      <c r="K179" s="94"/>
      <c r="L179" s="201"/>
      <c r="M179" s="96">
        <f t="shared" ref="M179:O179" si="753">Y179+AB179+AE179+AH179+AK179+AN179+AQ179+AT179+AW179+AZ179+BC179+BF179</f>
        <v>0</v>
      </c>
      <c r="N179" s="96">
        <f t="shared" si="753"/>
        <v>0</v>
      </c>
      <c r="O179" s="96">
        <f t="shared" si="753"/>
        <v>0</v>
      </c>
      <c r="P179" s="96">
        <f t="shared" ref="P179:R179" si="754">IF(BI179=0,SUM(Y179+AB179+AE179+AH179+AK179+AN179+AQ179+AT179+AW179+AZ179+BC179+BF179),BI179)</f>
        <v>0</v>
      </c>
      <c r="Q179" s="96">
        <f t="shared" si="754"/>
        <v>0</v>
      </c>
      <c r="R179" s="96">
        <f t="shared" si="754"/>
        <v>0</v>
      </c>
      <c r="S179" s="96">
        <f t="shared" ref="S179:T179" si="755">I179-M179</f>
        <v>0</v>
      </c>
      <c r="T179" s="96">
        <f t="shared" si="755"/>
        <v>0</v>
      </c>
      <c r="U179" s="96">
        <f t="shared" si="747"/>
        <v>0</v>
      </c>
      <c r="V179" s="97" t="e">
        <f t="shared" ref="V179:W179" si="756">M179/I179</f>
        <v>#DIV/0!</v>
      </c>
      <c r="W179" s="97" t="e">
        <f t="shared" si="756"/>
        <v>#DIV/0!</v>
      </c>
      <c r="X179" s="97" t="e">
        <f t="shared" si="726"/>
        <v>#DIV/0!</v>
      </c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8"/>
      <c r="BM179" s="99"/>
      <c r="BN179" s="99"/>
      <c r="BO179" s="99"/>
      <c r="BP179" s="99"/>
    </row>
    <row r="180" spans="1:68" ht="15.75" customHeight="1">
      <c r="A180" s="88"/>
      <c r="B180" s="88"/>
      <c r="C180" s="100" t="s">
        <v>431</v>
      </c>
      <c r="D180" s="264" t="s">
        <v>430</v>
      </c>
      <c r="E180" s="165"/>
      <c r="F180" s="194">
        <v>18000</v>
      </c>
      <c r="G180" s="93"/>
      <c r="H180" s="93"/>
      <c r="I180" s="94"/>
      <c r="J180" s="94"/>
      <c r="K180" s="94"/>
      <c r="L180" s="201"/>
      <c r="M180" s="96">
        <f t="shared" ref="M180:O180" si="757">Y180+AB180+AE180+AH180+AK180+AN180+AQ180+AT180+AW180+AZ180+BC180+BF180</f>
        <v>0</v>
      </c>
      <c r="N180" s="96">
        <f t="shared" si="757"/>
        <v>0</v>
      </c>
      <c r="O180" s="96">
        <f t="shared" si="757"/>
        <v>0</v>
      </c>
      <c r="P180" s="96">
        <f t="shared" ref="P180:R180" si="758">IF(BI180=0,SUM(Y180+AB180+AE180+AH180+AK180+AN180+AQ180+AT180+AW180+AZ180+BC180+BF180),BI180)</f>
        <v>0</v>
      </c>
      <c r="Q180" s="96">
        <f t="shared" si="758"/>
        <v>0</v>
      </c>
      <c r="R180" s="96">
        <f t="shared" si="758"/>
        <v>0</v>
      </c>
      <c r="S180" s="96">
        <f t="shared" ref="S180:T180" si="759">I180-M180</f>
        <v>0</v>
      </c>
      <c r="T180" s="96">
        <f t="shared" si="759"/>
        <v>0</v>
      </c>
      <c r="U180" s="96">
        <f t="shared" si="747"/>
        <v>0</v>
      </c>
      <c r="V180" s="97" t="e">
        <f t="shared" ref="V180:W180" si="760">M180/I180</f>
        <v>#DIV/0!</v>
      </c>
      <c r="W180" s="97" t="e">
        <f t="shared" si="760"/>
        <v>#DIV/0!</v>
      </c>
      <c r="X180" s="97" t="e">
        <f t="shared" si="726"/>
        <v>#DIV/0!</v>
      </c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8"/>
      <c r="BM180" s="99"/>
      <c r="BN180" s="99"/>
      <c r="BO180" s="99"/>
      <c r="BP180" s="99"/>
    </row>
    <row r="181" spans="1:68" ht="15.75" customHeight="1">
      <c r="A181" s="88"/>
      <c r="B181" s="88"/>
      <c r="C181" s="100" t="s">
        <v>255</v>
      </c>
      <c r="D181" s="264" t="s">
        <v>430</v>
      </c>
      <c r="E181" s="165"/>
      <c r="F181" s="194">
        <v>17000</v>
      </c>
      <c r="G181" s="93"/>
      <c r="H181" s="93"/>
      <c r="I181" s="94"/>
      <c r="J181" s="94"/>
      <c r="K181" s="94"/>
      <c r="L181" s="201"/>
      <c r="M181" s="96">
        <f t="shared" ref="M181:O181" si="761">Y181+AB181+AE181+AH181+AK181+AN181+AQ181+AT181+AW181+AZ181+BC181+BF181</f>
        <v>0</v>
      </c>
      <c r="N181" s="96">
        <f t="shared" si="761"/>
        <v>0</v>
      </c>
      <c r="O181" s="96">
        <f t="shared" si="761"/>
        <v>0</v>
      </c>
      <c r="P181" s="96">
        <f t="shared" ref="P181:R181" si="762">IF(BI181=0,SUM(Y181+AB181+AE181+AH181+AK181+AN181+AQ181+AT181+AW181+AZ181+BC181+BF181),BI181)</f>
        <v>0</v>
      </c>
      <c r="Q181" s="96">
        <f t="shared" si="762"/>
        <v>0</v>
      </c>
      <c r="R181" s="96">
        <f t="shared" si="762"/>
        <v>0</v>
      </c>
      <c r="S181" s="96">
        <f t="shared" ref="S181:T181" si="763">I181-M181</f>
        <v>0</v>
      </c>
      <c r="T181" s="96">
        <f t="shared" si="763"/>
        <v>0</v>
      </c>
      <c r="U181" s="96">
        <f t="shared" si="747"/>
        <v>0</v>
      </c>
      <c r="V181" s="97" t="e">
        <f t="shared" ref="V181:W181" si="764">M181/I181</f>
        <v>#DIV/0!</v>
      </c>
      <c r="W181" s="97" t="e">
        <f t="shared" si="764"/>
        <v>#DIV/0!</v>
      </c>
      <c r="X181" s="97" t="e">
        <f t="shared" si="726"/>
        <v>#DIV/0!</v>
      </c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8"/>
      <c r="BM181" s="99"/>
      <c r="BN181" s="99"/>
      <c r="BO181" s="99"/>
      <c r="BP181" s="99"/>
    </row>
    <row r="182" spans="1:68" ht="15.75" customHeight="1">
      <c r="A182" s="88"/>
      <c r="B182" s="88"/>
      <c r="C182" s="89" t="s">
        <v>298</v>
      </c>
      <c r="D182" s="90" t="s">
        <v>432</v>
      </c>
      <c r="E182" s="165"/>
      <c r="F182" s="165"/>
      <c r="G182" s="93" t="e">
        <f t="shared" ref="G182:G184" si="765">I182/E182</f>
        <v>#DIV/0!</v>
      </c>
      <c r="H182" s="93" t="e">
        <f t="shared" ref="H182:H184" si="766">M182/E182</f>
        <v>#DIV/0!</v>
      </c>
      <c r="I182" s="94"/>
      <c r="J182" s="94"/>
      <c r="K182" s="94"/>
      <c r="L182" s="265"/>
      <c r="M182" s="96">
        <f t="shared" ref="M182:O182" si="767">Y182+AB182+AE182+AH182+AK182+AN182+AQ182+AT182+AW182+AZ182+BC182+BF182</f>
        <v>0</v>
      </c>
      <c r="N182" s="96">
        <f t="shared" si="767"/>
        <v>0</v>
      </c>
      <c r="O182" s="96">
        <f t="shared" si="767"/>
        <v>0</v>
      </c>
      <c r="P182" s="96">
        <f t="shared" ref="P182:R182" si="768">IF(BI182=0,SUM(Y182+AB182+AE182+AH182+AK182+AN182+AQ182+AT182+AW182+AZ182+BC182+BF182),BI182)</f>
        <v>0</v>
      </c>
      <c r="Q182" s="96">
        <f t="shared" si="768"/>
        <v>0</v>
      </c>
      <c r="R182" s="96">
        <f t="shared" si="768"/>
        <v>0</v>
      </c>
      <c r="S182" s="96">
        <f t="shared" ref="S182:T182" si="769">I182-M182</f>
        <v>0</v>
      </c>
      <c r="T182" s="96">
        <f t="shared" si="769"/>
        <v>0</v>
      </c>
      <c r="U182" s="96">
        <f t="shared" si="747"/>
        <v>0</v>
      </c>
      <c r="V182" s="97" t="e">
        <f t="shared" ref="V182:W182" si="770">M182/I182</f>
        <v>#DIV/0!</v>
      </c>
      <c r="W182" s="97" t="e">
        <f t="shared" si="770"/>
        <v>#DIV/0!</v>
      </c>
      <c r="X182" s="97" t="e">
        <f t="shared" si="726"/>
        <v>#DIV/0!</v>
      </c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102">
        <v>0</v>
      </c>
      <c r="BC182" s="95"/>
      <c r="BD182" s="95"/>
      <c r="BE182" s="95"/>
      <c r="BF182" s="95"/>
      <c r="BG182" s="95"/>
      <c r="BH182" s="95"/>
      <c r="BI182" s="95"/>
      <c r="BJ182" s="95"/>
      <c r="BK182" s="95"/>
      <c r="BL182" s="98"/>
      <c r="BM182" s="99"/>
      <c r="BN182" s="99"/>
      <c r="BO182" s="99"/>
      <c r="BP182" s="99"/>
    </row>
    <row r="183" spans="1:68" ht="15.75" customHeight="1">
      <c r="A183" s="266"/>
      <c r="B183" s="266"/>
      <c r="C183" s="267"/>
      <c r="D183" s="268" t="s">
        <v>433</v>
      </c>
      <c r="E183" s="269">
        <f t="shared" ref="E183:F183" si="771">SUM(E184:E187)</f>
        <v>0</v>
      </c>
      <c r="F183" s="269">
        <f t="shared" si="771"/>
        <v>0</v>
      </c>
      <c r="G183" s="222" t="e">
        <f t="shared" si="765"/>
        <v>#DIV/0!</v>
      </c>
      <c r="H183" s="222" t="e">
        <f t="shared" si="766"/>
        <v>#DIV/0!</v>
      </c>
      <c r="I183" s="269">
        <f t="shared" ref="I183:O183" si="772">SUM(I184:I187)</f>
        <v>0</v>
      </c>
      <c r="J183" s="269">
        <f t="shared" si="772"/>
        <v>734.93000000000006</v>
      </c>
      <c r="K183" s="269">
        <f t="shared" si="772"/>
        <v>0</v>
      </c>
      <c r="L183" s="269">
        <f t="shared" si="772"/>
        <v>0</v>
      </c>
      <c r="M183" s="269">
        <f t="shared" si="772"/>
        <v>0</v>
      </c>
      <c r="N183" s="269">
        <f t="shared" si="772"/>
        <v>376.89</v>
      </c>
      <c r="O183" s="269">
        <f t="shared" si="772"/>
        <v>0</v>
      </c>
      <c r="P183" s="237">
        <f t="shared" ref="P183:R183" si="773">IF(BI183=0,SUM(Y183+AB183+AE183+AH183+AK183+AN183+AQ183+AT183+AW183+AZ183+BC183+BF183),BI183)</f>
        <v>0</v>
      </c>
      <c r="Q183" s="237">
        <f t="shared" si="773"/>
        <v>376.89</v>
      </c>
      <c r="R183" s="237">
        <f t="shared" si="773"/>
        <v>0</v>
      </c>
      <c r="S183" s="269">
        <f t="shared" ref="S183:U183" si="774">SUM(S184:S187)</f>
        <v>0</v>
      </c>
      <c r="T183" s="269">
        <f t="shared" si="774"/>
        <v>358.04</v>
      </c>
      <c r="U183" s="269">
        <f t="shared" si="774"/>
        <v>0</v>
      </c>
      <c r="V183" s="270" t="e">
        <f t="shared" ref="V183:W183" si="775">M183/I183</f>
        <v>#DIV/0!</v>
      </c>
      <c r="W183" s="270">
        <f t="shared" si="775"/>
        <v>0.51282435061842613</v>
      </c>
      <c r="X183" s="270" t="e">
        <f t="shared" si="726"/>
        <v>#DIV/0!</v>
      </c>
      <c r="Y183" s="269">
        <f t="shared" ref="Y183:BK183" si="776">SUM(Y184:Y187)</f>
        <v>0</v>
      </c>
      <c r="Z183" s="269">
        <f t="shared" si="776"/>
        <v>0</v>
      </c>
      <c r="AA183" s="269">
        <f t="shared" si="776"/>
        <v>0</v>
      </c>
      <c r="AB183" s="269">
        <f t="shared" si="776"/>
        <v>0</v>
      </c>
      <c r="AC183" s="269">
        <f t="shared" si="776"/>
        <v>0</v>
      </c>
      <c r="AD183" s="269">
        <f t="shared" si="776"/>
        <v>0</v>
      </c>
      <c r="AE183" s="269">
        <f t="shared" si="776"/>
        <v>0</v>
      </c>
      <c r="AF183" s="269">
        <f t="shared" si="776"/>
        <v>0</v>
      </c>
      <c r="AG183" s="269">
        <f t="shared" si="776"/>
        <v>0</v>
      </c>
      <c r="AH183" s="269">
        <f t="shared" si="776"/>
        <v>0</v>
      </c>
      <c r="AI183" s="269">
        <f t="shared" si="776"/>
        <v>376.89</v>
      </c>
      <c r="AJ183" s="269">
        <f t="shared" si="776"/>
        <v>0</v>
      </c>
      <c r="AK183" s="269">
        <f t="shared" si="776"/>
        <v>0</v>
      </c>
      <c r="AL183" s="269">
        <f t="shared" si="776"/>
        <v>0</v>
      </c>
      <c r="AM183" s="269">
        <f t="shared" si="776"/>
        <v>0</v>
      </c>
      <c r="AN183" s="269">
        <f t="shared" si="776"/>
        <v>0</v>
      </c>
      <c r="AO183" s="269">
        <f t="shared" si="776"/>
        <v>0</v>
      </c>
      <c r="AP183" s="269">
        <f t="shared" si="776"/>
        <v>0</v>
      </c>
      <c r="AQ183" s="269">
        <f t="shared" si="776"/>
        <v>0</v>
      </c>
      <c r="AR183" s="269">
        <f t="shared" si="776"/>
        <v>0</v>
      </c>
      <c r="AS183" s="269">
        <f t="shared" si="776"/>
        <v>0</v>
      </c>
      <c r="AT183" s="269">
        <f t="shared" si="776"/>
        <v>0</v>
      </c>
      <c r="AU183" s="269">
        <f t="shared" si="776"/>
        <v>0</v>
      </c>
      <c r="AV183" s="269">
        <f t="shared" si="776"/>
        <v>0</v>
      </c>
      <c r="AW183" s="269">
        <f t="shared" si="776"/>
        <v>0</v>
      </c>
      <c r="AX183" s="269">
        <f t="shared" si="776"/>
        <v>0</v>
      </c>
      <c r="AY183" s="269">
        <f t="shared" si="776"/>
        <v>0</v>
      </c>
      <c r="AZ183" s="269">
        <f t="shared" si="776"/>
        <v>0</v>
      </c>
      <c r="BA183" s="269">
        <f t="shared" si="776"/>
        <v>0</v>
      </c>
      <c r="BB183" s="269">
        <f t="shared" si="776"/>
        <v>0</v>
      </c>
      <c r="BC183" s="269">
        <f t="shared" si="776"/>
        <v>0</v>
      </c>
      <c r="BD183" s="269">
        <f t="shared" si="776"/>
        <v>0</v>
      </c>
      <c r="BE183" s="269">
        <f t="shared" si="776"/>
        <v>0</v>
      </c>
      <c r="BF183" s="269">
        <f t="shared" si="776"/>
        <v>0</v>
      </c>
      <c r="BG183" s="269">
        <f t="shared" si="776"/>
        <v>0</v>
      </c>
      <c r="BH183" s="269">
        <f t="shared" si="776"/>
        <v>0</v>
      </c>
      <c r="BI183" s="269">
        <f t="shared" si="776"/>
        <v>0</v>
      </c>
      <c r="BJ183" s="269">
        <f t="shared" si="776"/>
        <v>0</v>
      </c>
      <c r="BK183" s="269">
        <f t="shared" si="776"/>
        <v>0</v>
      </c>
      <c r="BL183" s="232"/>
      <c r="BM183" s="233"/>
      <c r="BN183" s="233"/>
      <c r="BO183" s="233"/>
      <c r="BP183" s="233"/>
    </row>
    <row r="184" spans="1:68" ht="15.75" customHeight="1">
      <c r="A184" s="88"/>
      <c r="B184" s="135" t="s">
        <v>434</v>
      </c>
      <c r="C184" s="100" t="s">
        <v>435</v>
      </c>
      <c r="D184" s="90" t="s">
        <v>436</v>
      </c>
      <c r="E184" s="165"/>
      <c r="F184" s="165"/>
      <c r="G184" s="93" t="e">
        <f t="shared" si="765"/>
        <v>#DIV/0!</v>
      </c>
      <c r="H184" s="93" t="e">
        <f t="shared" si="766"/>
        <v>#DIV/0!</v>
      </c>
      <c r="I184" s="94"/>
      <c r="J184" s="145">
        <v>376.89</v>
      </c>
      <c r="K184" s="145"/>
      <c r="L184" s="271"/>
      <c r="M184" s="96">
        <f t="shared" ref="M184:O184" si="777">Y184+AB184+AE184+AH184+AK184+AN184+AQ184+AT184+AW184+AZ184+BC184+BF184</f>
        <v>0</v>
      </c>
      <c r="N184" s="96">
        <f t="shared" si="777"/>
        <v>376.89</v>
      </c>
      <c r="O184" s="96">
        <f t="shared" si="777"/>
        <v>0</v>
      </c>
      <c r="P184" s="96">
        <f t="shared" ref="P184:R184" si="778">IF(BI184=0,SUM(Y184+AB184+AE184+AH184+AK184+AN184+AQ184+AT184+AW184+AZ184+BC184+BF184),BI184)</f>
        <v>0</v>
      </c>
      <c r="Q184" s="96">
        <f t="shared" si="778"/>
        <v>376.89</v>
      </c>
      <c r="R184" s="96">
        <f t="shared" si="778"/>
        <v>0</v>
      </c>
      <c r="S184" s="96">
        <f t="shared" ref="S184:T184" si="779">I184-M184</f>
        <v>0</v>
      </c>
      <c r="T184" s="96">
        <f t="shared" si="779"/>
        <v>0</v>
      </c>
      <c r="U184" s="96">
        <f t="shared" ref="U184:U187" si="780">L184-O184</f>
        <v>0</v>
      </c>
      <c r="V184" s="97" t="e">
        <f t="shared" ref="V184:W184" si="781">M184/I184</f>
        <v>#DIV/0!</v>
      </c>
      <c r="W184" s="97">
        <f t="shared" si="781"/>
        <v>1</v>
      </c>
      <c r="X184" s="97" t="e">
        <f t="shared" si="726"/>
        <v>#DIV/0!</v>
      </c>
      <c r="Y184" s="95"/>
      <c r="Z184" s="95"/>
      <c r="AA184" s="95"/>
      <c r="AB184" s="95"/>
      <c r="AC184" s="102">
        <v>0</v>
      </c>
      <c r="AD184" s="95"/>
      <c r="AE184" s="95"/>
      <c r="AF184" s="95"/>
      <c r="AG184" s="95"/>
      <c r="AH184" s="95"/>
      <c r="AI184" s="102">
        <v>376.89</v>
      </c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8"/>
      <c r="BM184" s="99"/>
      <c r="BN184" s="99"/>
      <c r="BO184" s="99"/>
      <c r="BP184" s="99"/>
    </row>
    <row r="185" spans="1:68" ht="15.75" customHeight="1">
      <c r="A185" s="88"/>
      <c r="B185" s="272" t="s">
        <v>437</v>
      </c>
      <c r="C185" s="273" t="s">
        <v>438</v>
      </c>
      <c r="D185" s="235" t="s">
        <v>439</v>
      </c>
      <c r="E185" s="165"/>
      <c r="F185" s="165"/>
      <c r="G185" s="93"/>
      <c r="H185" s="93"/>
      <c r="I185" s="94"/>
      <c r="J185" s="274">
        <v>358.04</v>
      </c>
      <c r="K185" s="94"/>
      <c r="L185" s="271"/>
      <c r="M185" s="96">
        <f t="shared" ref="M185:O185" si="782">Y185+AB185+AE185+AH185+AK185+AN185+AQ185+AT185+AW185+AZ185+BC185+BF185</f>
        <v>0</v>
      </c>
      <c r="N185" s="96">
        <f t="shared" si="782"/>
        <v>0</v>
      </c>
      <c r="O185" s="96">
        <f t="shared" si="782"/>
        <v>0</v>
      </c>
      <c r="P185" s="96">
        <f t="shared" ref="P185:R185" si="783">IF(BI185=0,SUM(Y185+AB185+AE185+AH185+AK185+AN185+AQ185+AT185+AW185+AZ185+BC185+BF185),BI185)</f>
        <v>0</v>
      </c>
      <c r="Q185" s="96">
        <f t="shared" si="783"/>
        <v>0</v>
      </c>
      <c r="R185" s="96">
        <f t="shared" si="783"/>
        <v>0</v>
      </c>
      <c r="S185" s="96">
        <f t="shared" ref="S185:T185" si="784">I185-M185</f>
        <v>0</v>
      </c>
      <c r="T185" s="96">
        <f t="shared" si="784"/>
        <v>358.04</v>
      </c>
      <c r="U185" s="96">
        <f t="shared" si="780"/>
        <v>0</v>
      </c>
      <c r="V185" s="97" t="e">
        <f t="shared" ref="V185:W185" si="785">M185/I185</f>
        <v>#DIV/0!</v>
      </c>
      <c r="W185" s="97">
        <f t="shared" si="785"/>
        <v>0</v>
      </c>
      <c r="X185" s="97" t="e">
        <f t="shared" si="726"/>
        <v>#DIV/0!</v>
      </c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8"/>
      <c r="BM185" s="99"/>
      <c r="BN185" s="99"/>
      <c r="BO185" s="99"/>
      <c r="BP185" s="99"/>
    </row>
    <row r="186" spans="1:68" ht="15.75" customHeight="1">
      <c r="A186" s="88"/>
      <c r="B186" s="88"/>
      <c r="C186" s="89" t="s">
        <v>318</v>
      </c>
      <c r="D186" s="90" t="s">
        <v>440</v>
      </c>
      <c r="E186" s="165"/>
      <c r="F186" s="165"/>
      <c r="G186" s="93" t="e">
        <f t="shared" ref="G186:G187" si="786">I186/E186</f>
        <v>#DIV/0!</v>
      </c>
      <c r="H186" s="93" t="e">
        <f t="shared" ref="H186:H187" si="787">M186/E186</f>
        <v>#DIV/0!</v>
      </c>
      <c r="I186" s="94"/>
      <c r="J186" s="94"/>
      <c r="K186" s="94"/>
      <c r="L186" s="271"/>
      <c r="M186" s="96">
        <f t="shared" ref="M186:O186" si="788">Y186+AB186+AE186+AH186+AK186+AN186+AQ186+AT186+AW186+AZ186+BC186+BF186</f>
        <v>0</v>
      </c>
      <c r="N186" s="96">
        <f t="shared" si="788"/>
        <v>0</v>
      </c>
      <c r="O186" s="96">
        <f t="shared" si="788"/>
        <v>0</v>
      </c>
      <c r="P186" s="96">
        <f t="shared" ref="P186:R186" si="789">IF(BI186=0,SUM(Y186+AB186+AE186+AH186+AK186+AN186+AQ186+AT186+AW186+AZ186+BC186+BF186),BI186)</f>
        <v>0</v>
      </c>
      <c r="Q186" s="96">
        <f t="shared" si="789"/>
        <v>0</v>
      </c>
      <c r="R186" s="96">
        <f t="shared" si="789"/>
        <v>0</v>
      </c>
      <c r="S186" s="96">
        <f t="shared" ref="S186:T186" si="790">I186-M186</f>
        <v>0</v>
      </c>
      <c r="T186" s="96">
        <f t="shared" si="790"/>
        <v>0</v>
      </c>
      <c r="U186" s="96">
        <f t="shared" si="780"/>
        <v>0</v>
      </c>
      <c r="V186" s="97" t="e">
        <f t="shared" ref="V186:W186" si="791">M186/I186</f>
        <v>#DIV/0!</v>
      </c>
      <c r="W186" s="97" t="e">
        <f t="shared" si="791"/>
        <v>#DIV/0!</v>
      </c>
      <c r="X186" s="97" t="e">
        <f t="shared" si="726"/>
        <v>#DIV/0!</v>
      </c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8"/>
      <c r="BM186" s="99"/>
      <c r="BN186" s="99"/>
      <c r="BO186" s="99"/>
      <c r="BP186" s="99"/>
    </row>
    <row r="187" spans="1:68" ht="15.75" customHeight="1">
      <c r="A187" s="88"/>
      <c r="B187" s="88"/>
      <c r="C187" s="89" t="s">
        <v>357</v>
      </c>
      <c r="D187" s="90" t="s">
        <v>441</v>
      </c>
      <c r="E187" s="165"/>
      <c r="F187" s="165"/>
      <c r="G187" s="93" t="e">
        <f t="shared" si="786"/>
        <v>#DIV/0!</v>
      </c>
      <c r="H187" s="93" t="e">
        <f t="shared" si="787"/>
        <v>#DIV/0!</v>
      </c>
      <c r="I187" s="94"/>
      <c r="J187" s="94"/>
      <c r="K187" s="94"/>
      <c r="L187" s="275"/>
      <c r="M187" s="96">
        <f t="shared" ref="M187:O187" si="792">Y187+AB187+AE187+AH187+AK187+AN187+AQ187+AT187+AW187+AZ187+BC187+BF187</f>
        <v>0</v>
      </c>
      <c r="N187" s="96">
        <f t="shared" si="792"/>
        <v>0</v>
      </c>
      <c r="O187" s="96">
        <f t="shared" si="792"/>
        <v>0</v>
      </c>
      <c r="P187" s="96">
        <f t="shared" ref="P187:R187" si="793">IF(BI187=0,SUM(Y187+AB187+AE187+AH187+AK187+AN187+AQ187+AT187+AW187+AZ187+BC187+BF187),BI187)</f>
        <v>0</v>
      </c>
      <c r="Q187" s="96">
        <f t="shared" si="793"/>
        <v>0</v>
      </c>
      <c r="R187" s="96">
        <f t="shared" si="793"/>
        <v>0</v>
      </c>
      <c r="S187" s="96">
        <f t="shared" ref="S187:T187" si="794">I187-M187</f>
        <v>0</v>
      </c>
      <c r="T187" s="96">
        <f t="shared" si="794"/>
        <v>0</v>
      </c>
      <c r="U187" s="96">
        <f t="shared" si="780"/>
        <v>0</v>
      </c>
      <c r="V187" s="97" t="e">
        <f t="shared" ref="V187:W187" si="795">M187/I187</f>
        <v>#DIV/0!</v>
      </c>
      <c r="W187" s="97" t="e">
        <f t="shared" si="795"/>
        <v>#DIV/0!</v>
      </c>
      <c r="X187" s="97" t="e">
        <f t="shared" si="726"/>
        <v>#DIV/0!</v>
      </c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8"/>
      <c r="BM187" s="99"/>
      <c r="BN187" s="99"/>
      <c r="BO187" s="99"/>
      <c r="BP187" s="99"/>
    </row>
    <row r="188" spans="1:68" ht="15.75" customHeight="1">
      <c r="A188" s="276"/>
      <c r="B188" s="276"/>
      <c r="C188" s="277"/>
      <c r="D188" s="278"/>
      <c r="E188" s="278"/>
      <c r="F188" s="278"/>
      <c r="G188" s="279"/>
      <c r="H188" s="279"/>
      <c r="I188" s="279"/>
      <c r="J188" s="279"/>
      <c r="K188" s="279"/>
      <c r="L188" s="279"/>
      <c r="M188" s="279"/>
      <c r="N188" s="279"/>
      <c r="O188" s="279"/>
      <c r="P188" s="280"/>
      <c r="Q188" s="280"/>
      <c r="R188" s="280"/>
      <c r="S188" s="279"/>
      <c r="T188" s="279"/>
      <c r="U188" s="279"/>
      <c r="V188" s="279"/>
      <c r="W188" s="281"/>
      <c r="X188" s="279"/>
      <c r="Y188" s="279"/>
      <c r="Z188" s="279"/>
      <c r="AA188" s="279"/>
      <c r="AB188" s="279"/>
      <c r="AC188" s="279"/>
      <c r="AD188" s="279"/>
      <c r="AE188" s="279"/>
      <c r="AF188" s="279"/>
      <c r="AG188" s="279"/>
      <c r="AH188" s="279"/>
      <c r="AI188" s="279"/>
      <c r="AJ188" s="279"/>
      <c r="AK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J188" s="279"/>
      <c r="BK188" s="279"/>
      <c r="BL188" s="21"/>
      <c r="BM188" s="21"/>
      <c r="BN188" s="21"/>
      <c r="BO188" s="21"/>
      <c r="BP188" s="21"/>
    </row>
    <row r="189" spans="1:68" ht="15.75" hidden="1" customHeight="1">
      <c r="A189" s="276"/>
      <c r="B189" s="276"/>
      <c r="C189" s="277"/>
      <c r="D189" s="282" t="s">
        <v>442</v>
      </c>
      <c r="E189" s="283" t="s">
        <v>62</v>
      </c>
      <c r="F189" s="283" t="s">
        <v>63</v>
      </c>
      <c r="G189" s="510" t="s">
        <v>443</v>
      </c>
      <c r="H189" s="511"/>
      <c r="I189" s="284" t="s">
        <v>62</v>
      </c>
      <c r="J189" s="284" t="s">
        <v>147</v>
      </c>
      <c r="K189" s="284"/>
      <c r="L189" s="284" t="s">
        <v>63</v>
      </c>
      <c r="M189" s="284" t="s">
        <v>62</v>
      </c>
      <c r="N189" s="284" t="s">
        <v>147</v>
      </c>
      <c r="O189" s="284" t="s">
        <v>63</v>
      </c>
      <c r="P189" s="284" t="s">
        <v>62</v>
      </c>
      <c r="Q189" s="284" t="s">
        <v>147</v>
      </c>
      <c r="R189" s="284" t="s">
        <v>63</v>
      </c>
      <c r="S189" s="285"/>
      <c r="T189" s="285"/>
      <c r="U189" s="285"/>
      <c r="V189" s="285"/>
      <c r="W189" s="286"/>
      <c r="X189" s="285"/>
      <c r="Y189" s="510" t="s">
        <v>444</v>
      </c>
      <c r="Z189" s="512"/>
      <c r="AA189" s="512"/>
      <c r="AB189" s="512"/>
      <c r="AC189" s="512"/>
      <c r="AD189" s="511"/>
      <c r="AE189" s="513" t="s">
        <v>445</v>
      </c>
      <c r="AF189" s="512"/>
      <c r="AG189" s="512"/>
      <c r="AH189" s="512"/>
      <c r="AI189" s="512"/>
      <c r="AJ189" s="511"/>
      <c r="AK189" s="513" t="s">
        <v>446</v>
      </c>
      <c r="AL189" s="512"/>
      <c r="AM189" s="512"/>
      <c r="AN189" s="512"/>
      <c r="AO189" s="512"/>
      <c r="AP189" s="511"/>
      <c r="AQ189" s="513" t="s">
        <v>447</v>
      </c>
      <c r="AR189" s="512"/>
      <c r="AS189" s="512"/>
      <c r="AT189" s="512"/>
      <c r="AU189" s="512"/>
      <c r="AV189" s="511"/>
      <c r="AW189" s="513" t="s">
        <v>448</v>
      </c>
      <c r="AX189" s="512"/>
      <c r="AY189" s="512"/>
      <c r="AZ189" s="512"/>
      <c r="BA189" s="512"/>
      <c r="BB189" s="511"/>
      <c r="BC189" s="279"/>
      <c r="BD189" s="279"/>
      <c r="BE189" s="279"/>
      <c r="BF189" s="279"/>
      <c r="BG189" s="279"/>
      <c r="BH189" s="279"/>
      <c r="BI189" s="279"/>
      <c r="BJ189" s="279"/>
      <c r="BK189" s="279"/>
    </row>
    <row r="190" spans="1:68" ht="15.75" hidden="1" customHeight="1">
      <c r="A190" s="287"/>
      <c r="B190" s="287"/>
      <c r="C190" s="288"/>
      <c r="D190" s="289" t="s">
        <v>449</v>
      </c>
      <c r="E190" s="290">
        <f t="shared" ref="E190:F190" si="796">E4+E12+E67+E96+E159</f>
        <v>2379653.64</v>
      </c>
      <c r="F190" s="290">
        <f t="shared" si="796"/>
        <v>4614392.4400000004</v>
      </c>
      <c r="G190" s="291" t="s">
        <v>62</v>
      </c>
      <c r="H190" s="291" t="s">
        <v>63</v>
      </c>
      <c r="I190" s="292"/>
      <c r="J190" s="289"/>
      <c r="K190" s="289"/>
      <c r="L190" s="292"/>
      <c r="M190" s="292"/>
      <c r="N190" s="292"/>
      <c r="O190" s="292"/>
      <c r="P190" s="292"/>
      <c r="Q190" s="292"/>
      <c r="R190" s="292"/>
      <c r="S190" s="285"/>
      <c r="T190" s="285"/>
      <c r="U190" s="285"/>
      <c r="V190" s="285"/>
      <c r="W190" s="286"/>
      <c r="X190" s="285"/>
      <c r="Y190" s="293" t="s">
        <v>174</v>
      </c>
      <c r="Z190" s="294" t="s">
        <v>175</v>
      </c>
      <c r="AA190" s="294" t="s">
        <v>176</v>
      </c>
      <c r="AB190" s="295" t="s">
        <v>177</v>
      </c>
      <c r="AC190" s="293" t="s">
        <v>178</v>
      </c>
      <c r="AD190" s="293" t="s">
        <v>179</v>
      </c>
      <c r="AE190" s="293" t="s">
        <v>174</v>
      </c>
      <c r="AF190" s="294" t="s">
        <v>175</v>
      </c>
      <c r="AG190" s="294" t="s">
        <v>176</v>
      </c>
      <c r="AH190" s="295" t="s">
        <v>177</v>
      </c>
      <c r="AI190" s="293" t="s">
        <v>178</v>
      </c>
      <c r="AJ190" s="293" t="s">
        <v>179</v>
      </c>
      <c r="AK190" s="293" t="s">
        <v>174</v>
      </c>
      <c r="AL190" s="294" t="s">
        <v>175</v>
      </c>
      <c r="AM190" s="294" t="s">
        <v>176</v>
      </c>
      <c r="AN190" s="295" t="s">
        <v>177</v>
      </c>
      <c r="AO190" s="293" t="s">
        <v>178</v>
      </c>
      <c r="AP190" s="293" t="s">
        <v>179</v>
      </c>
      <c r="AQ190" s="293" t="s">
        <v>174</v>
      </c>
      <c r="AR190" s="294" t="s">
        <v>175</v>
      </c>
      <c r="AS190" s="294" t="s">
        <v>176</v>
      </c>
      <c r="AT190" s="295" t="s">
        <v>177</v>
      </c>
      <c r="AU190" s="293" t="s">
        <v>178</v>
      </c>
      <c r="AV190" s="293" t="s">
        <v>179</v>
      </c>
      <c r="AW190" s="293" t="s">
        <v>174</v>
      </c>
      <c r="AX190" s="294" t="s">
        <v>175</v>
      </c>
      <c r="AY190" s="294" t="s">
        <v>176</v>
      </c>
      <c r="AZ190" s="295" t="s">
        <v>177</v>
      </c>
      <c r="BA190" s="293" t="s">
        <v>178</v>
      </c>
      <c r="BB190" s="293" t="s">
        <v>179</v>
      </c>
      <c r="BC190" s="279"/>
      <c r="BD190" s="279"/>
      <c r="BE190" s="279"/>
      <c r="BF190" s="279"/>
      <c r="BG190" s="279"/>
      <c r="BH190" s="279"/>
      <c r="BI190" s="279"/>
      <c r="BJ190" s="279"/>
      <c r="BK190" s="279"/>
    </row>
    <row r="191" spans="1:68" ht="15.75" hidden="1" customHeight="1">
      <c r="A191" s="296"/>
      <c r="B191" s="296"/>
      <c r="C191" s="297"/>
      <c r="D191" s="289" t="s">
        <v>450</v>
      </c>
      <c r="E191" s="298">
        <f>SUM(Y191:AD191)+SUM(Y193:AD193)</f>
        <v>396609</v>
      </c>
      <c r="F191" s="298">
        <f>SUM(AE191:BB191)+SUM(AE193:BB193)</f>
        <v>209032</v>
      </c>
      <c r="G191" s="299">
        <f t="shared" ref="G191:H191" si="797">E191/E190</f>
        <v>0.16666669188042002</v>
      </c>
      <c r="H191" s="299">
        <f t="shared" si="797"/>
        <v>4.5300004869113383E-2</v>
      </c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285"/>
      <c r="W191" s="286"/>
      <c r="X191" s="285"/>
      <c r="Y191" s="300"/>
      <c r="Z191" s="350">
        <f>594913-198304</f>
        <v>396609</v>
      </c>
      <c r="AA191" s="301"/>
      <c r="AB191" s="302"/>
      <c r="AC191" s="302"/>
      <c r="AD191" s="302"/>
      <c r="AE191" s="300"/>
      <c r="AF191" s="350">
        <f>72000+53000</f>
        <v>125000</v>
      </c>
      <c r="AG191" s="301"/>
      <c r="AH191" s="302"/>
      <c r="AI191" s="302"/>
      <c r="AJ191" s="302"/>
      <c r="AK191" s="300"/>
      <c r="AL191" s="301">
        <f>1856+82176</f>
        <v>84032</v>
      </c>
      <c r="AM191" s="301"/>
      <c r="AN191" s="302"/>
      <c r="AO191" s="351"/>
      <c r="AP191" s="302"/>
      <c r="AQ191" s="300"/>
      <c r="AR191" s="301"/>
      <c r="AS191" s="301"/>
      <c r="AT191" s="302"/>
      <c r="AU191" s="302"/>
      <c r="AV191" s="302"/>
      <c r="AW191" s="300"/>
      <c r="AX191" s="301"/>
      <c r="AY191" s="301"/>
      <c r="AZ191" s="302"/>
      <c r="BA191" s="302"/>
      <c r="BB191" s="302"/>
      <c r="BC191" s="59"/>
      <c r="BD191" s="59"/>
      <c r="BE191" s="59"/>
      <c r="BF191" s="59"/>
      <c r="BG191" s="59"/>
      <c r="BH191" s="59"/>
      <c r="BI191" s="59"/>
      <c r="BJ191" s="59"/>
      <c r="BK191" s="59"/>
    </row>
    <row r="192" spans="1:68" ht="15.75" hidden="1" customHeight="1">
      <c r="A192" s="296"/>
      <c r="B192" s="296"/>
      <c r="C192" s="297"/>
      <c r="D192" s="289" t="s">
        <v>451</v>
      </c>
      <c r="E192" s="290">
        <f>I192</f>
        <v>2488281.5200000005</v>
      </c>
      <c r="F192" s="290">
        <f>L192</f>
        <v>0</v>
      </c>
      <c r="G192" s="299">
        <f t="shared" ref="G192:H192" si="798">E192/E191</f>
        <v>6.2738907084811499</v>
      </c>
      <c r="H192" s="299">
        <f t="shared" si="798"/>
        <v>0</v>
      </c>
      <c r="I192" s="303">
        <f t="shared" ref="I192:J192" si="799">I4+I12+I67+I96+I159</f>
        <v>2488281.5200000005</v>
      </c>
      <c r="J192" s="303">
        <f t="shared" si="799"/>
        <v>2466010.4700000002</v>
      </c>
      <c r="K192" s="303"/>
      <c r="L192" s="303">
        <f>L4+L12+L67+L96+L159</f>
        <v>0</v>
      </c>
      <c r="M192" s="303"/>
      <c r="N192" s="303"/>
      <c r="O192" s="303"/>
      <c r="P192" s="292"/>
      <c r="Q192" s="292"/>
      <c r="R192" s="292"/>
      <c r="S192" s="285"/>
      <c r="T192" s="285"/>
      <c r="U192" s="285"/>
      <c r="V192" s="285"/>
      <c r="W192" s="286"/>
      <c r="X192" s="285"/>
      <c r="Y192" s="293" t="s">
        <v>180</v>
      </c>
      <c r="Z192" s="304" t="s">
        <v>181</v>
      </c>
      <c r="AA192" s="304" t="s">
        <v>182</v>
      </c>
      <c r="AB192" s="305" t="s">
        <v>183</v>
      </c>
      <c r="AC192" s="306" t="s">
        <v>184</v>
      </c>
      <c r="AD192" s="306" t="s">
        <v>185</v>
      </c>
      <c r="AE192" s="293" t="s">
        <v>180</v>
      </c>
      <c r="AF192" s="304" t="s">
        <v>181</v>
      </c>
      <c r="AG192" s="304" t="s">
        <v>182</v>
      </c>
      <c r="AH192" s="305" t="s">
        <v>183</v>
      </c>
      <c r="AI192" s="306" t="s">
        <v>184</v>
      </c>
      <c r="AJ192" s="306" t="s">
        <v>185</v>
      </c>
      <c r="AK192" s="293" t="s">
        <v>180</v>
      </c>
      <c r="AL192" s="304" t="s">
        <v>181</v>
      </c>
      <c r="AM192" s="304" t="s">
        <v>182</v>
      </c>
      <c r="AN192" s="305" t="s">
        <v>183</v>
      </c>
      <c r="AO192" s="306" t="s">
        <v>184</v>
      </c>
      <c r="AP192" s="306" t="s">
        <v>185</v>
      </c>
      <c r="AQ192" s="293" t="s">
        <v>180</v>
      </c>
      <c r="AR192" s="304" t="s">
        <v>181</v>
      </c>
      <c r="AS192" s="304" t="s">
        <v>182</v>
      </c>
      <c r="AT192" s="305" t="s">
        <v>183</v>
      </c>
      <c r="AU192" s="306" t="s">
        <v>184</v>
      </c>
      <c r="AV192" s="306" t="s">
        <v>185</v>
      </c>
      <c r="AW192" s="293" t="s">
        <v>180</v>
      </c>
      <c r="AX192" s="304" t="s">
        <v>181</v>
      </c>
      <c r="AY192" s="304" t="s">
        <v>182</v>
      </c>
      <c r="AZ192" s="305" t="s">
        <v>183</v>
      </c>
      <c r="BA192" s="306" t="s">
        <v>184</v>
      </c>
      <c r="BB192" s="306" t="s">
        <v>185</v>
      </c>
      <c r="BC192" s="59"/>
      <c r="BD192" s="59"/>
      <c r="BE192" s="59"/>
      <c r="BF192" s="59"/>
      <c r="BG192" s="59"/>
      <c r="BH192" s="59"/>
      <c r="BI192" s="59"/>
      <c r="BJ192" s="59"/>
      <c r="BK192" s="59"/>
    </row>
    <row r="193" spans="1:68" ht="15.75" hidden="1" customHeight="1">
      <c r="A193" s="296"/>
      <c r="B193" s="296"/>
      <c r="C193" s="297"/>
      <c r="D193" s="289" t="s">
        <v>452</v>
      </c>
      <c r="E193" s="290">
        <f>M193</f>
        <v>186892.37000000002</v>
      </c>
      <c r="F193" s="290">
        <f>O193</f>
        <v>0</v>
      </c>
      <c r="G193" s="299">
        <f t="shared" ref="G193:H193" si="800">E193/E191</f>
        <v>0.47122574122120281</v>
      </c>
      <c r="H193" s="299">
        <f t="shared" si="800"/>
        <v>0</v>
      </c>
      <c r="I193" s="307"/>
      <c r="J193" s="307"/>
      <c r="K193" s="307"/>
      <c r="L193" s="307"/>
      <c r="M193" s="298">
        <f t="shared" ref="M193:O193" si="801">M4+M12+M67+M96+M159</f>
        <v>186892.37000000002</v>
      </c>
      <c r="N193" s="298" t="e">
        <f t="shared" si="801"/>
        <v>#REF!</v>
      </c>
      <c r="O193" s="298">
        <f t="shared" si="801"/>
        <v>0</v>
      </c>
      <c r="P193" s="292"/>
      <c r="Q193" s="292"/>
      <c r="R193" s="292"/>
      <c r="S193" s="285"/>
      <c r="T193" s="285"/>
      <c r="U193" s="285"/>
      <c r="V193" s="285"/>
      <c r="W193" s="286"/>
      <c r="X193" s="285"/>
      <c r="Y193" s="300"/>
      <c r="Z193" s="301"/>
      <c r="AA193" s="301"/>
      <c r="AB193" s="302"/>
      <c r="AC193" s="302"/>
      <c r="AD193" s="302"/>
      <c r="AE193" s="300"/>
      <c r="AF193" s="301"/>
      <c r="AG193" s="301"/>
      <c r="AH193" s="302"/>
      <c r="AI193" s="302"/>
      <c r="AJ193" s="302"/>
      <c r="AK193" s="300"/>
      <c r="AL193" s="301"/>
      <c r="AM193" s="301"/>
      <c r="AN193" s="302"/>
      <c r="AO193" s="302"/>
      <c r="AP193" s="302"/>
      <c r="AQ193" s="300"/>
      <c r="AR193" s="301"/>
      <c r="AS193" s="301"/>
      <c r="AT193" s="302"/>
      <c r="AU193" s="302"/>
      <c r="AV193" s="302"/>
      <c r="AW193" s="300"/>
      <c r="AX193" s="301"/>
      <c r="AY193" s="301"/>
      <c r="AZ193" s="302"/>
      <c r="BA193" s="302"/>
      <c r="BB193" s="302"/>
      <c r="BC193" s="59"/>
      <c r="BD193" s="59"/>
      <c r="BE193" s="59"/>
      <c r="BF193" s="59"/>
      <c r="BG193" s="59"/>
      <c r="BH193" s="59"/>
      <c r="BI193" s="59"/>
      <c r="BJ193" s="59"/>
      <c r="BK193" s="59"/>
    </row>
    <row r="194" spans="1:68" ht="15.75" hidden="1" customHeight="1">
      <c r="A194" s="296"/>
      <c r="B194" s="296"/>
      <c r="C194" s="308"/>
      <c r="D194" s="289" t="s">
        <v>453</v>
      </c>
      <c r="E194" s="290">
        <f>P194</f>
        <v>191849.30999999997</v>
      </c>
      <c r="F194" s="290">
        <f>R194</f>
        <v>0</v>
      </c>
      <c r="G194" s="299">
        <f t="shared" ref="G194:H194" si="802">E194/E191</f>
        <v>0.48372404559654464</v>
      </c>
      <c r="H194" s="299">
        <f t="shared" si="802"/>
        <v>0</v>
      </c>
      <c r="I194" s="307"/>
      <c r="J194" s="307"/>
      <c r="K194" s="307"/>
      <c r="L194" s="307"/>
      <c r="M194" s="307"/>
      <c r="N194" s="307"/>
      <c r="O194" s="307"/>
      <c r="P194" s="303">
        <f t="shared" ref="P194:R194" si="803">P4+P12+P67+P96+P159</f>
        <v>191849.30999999997</v>
      </c>
      <c r="Q194" s="303">
        <f t="shared" si="803"/>
        <v>1740428.49</v>
      </c>
      <c r="R194" s="303">
        <f t="shared" si="803"/>
        <v>0</v>
      </c>
      <c r="S194" s="285"/>
      <c r="T194" s="285"/>
      <c r="U194" s="285"/>
      <c r="V194" s="285"/>
      <c r="W194" s="286"/>
      <c r="X194" s="285"/>
      <c r="Y194" s="285"/>
      <c r="Z194" s="309"/>
      <c r="AA194" s="309"/>
      <c r="AB194" s="310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</row>
    <row r="195" spans="1:68" ht="15.75" hidden="1" customHeight="1">
      <c r="A195" s="296"/>
      <c r="B195" s="296"/>
      <c r="C195" s="308"/>
      <c r="D195" s="311" t="s">
        <v>454</v>
      </c>
      <c r="E195" s="312">
        <f t="shared" ref="E195:F195" si="804">E190-E191</f>
        <v>1983044.6400000001</v>
      </c>
      <c r="F195" s="312">
        <f t="shared" si="804"/>
        <v>4405360.4400000004</v>
      </c>
      <c r="G195" s="313">
        <f t="shared" ref="G195:H195" si="805">E195/E190</f>
        <v>0.83333330811957995</v>
      </c>
      <c r="H195" s="313">
        <f t="shared" si="805"/>
        <v>0.95469999513088666</v>
      </c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6"/>
      <c r="X195" s="285"/>
      <c r="Y195" s="285"/>
      <c r="Z195" s="514"/>
      <c r="AA195" s="494"/>
      <c r="AB195" s="310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</row>
    <row r="196" spans="1:68" ht="15.75" hidden="1" customHeight="1">
      <c r="A196" s="296"/>
      <c r="B196" s="296"/>
      <c r="C196" s="308"/>
      <c r="D196" s="311" t="s">
        <v>455</v>
      </c>
      <c r="E196" s="314">
        <f>E191-I192</f>
        <v>-2091672.5200000005</v>
      </c>
      <c r="F196" s="314">
        <f>F191-L192</f>
        <v>209032</v>
      </c>
      <c r="G196" s="313">
        <f t="shared" ref="G196:H196" si="806">E196/E191</f>
        <v>-5.2738907084811499</v>
      </c>
      <c r="H196" s="313">
        <f t="shared" si="806"/>
        <v>1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6"/>
      <c r="X196" s="285"/>
      <c r="Y196" s="285"/>
      <c r="Z196" s="315"/>
      <c r="AA196" s="309"/>
      <c r="AB196" s="310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</row>
    <row r="197" spans="1:68" ht="15.75" hidden="1" customHeight="1">
      <c r="A197" s="296"/>
      <c r="B197" s="296"/>
      <c r="C197" s="308"/>
      <c r="D197" s="311" t="s">
        <v>456</v>
      </c>
      <c r="E197" s="314">
        <f>I192-M193</f>
        <v>2301389.1500000004</v>
      </c>
      <c r="F197" s="314">
        <f>L192-O193</f>
        <v>0</v>
      </c>
      <c r="G197" s="313">
        <f>E197/I192</f>
        <v>0.92489098661151492</v>
      </c>
      <c r="H197" s="313" t="e">
        <f>F197/L192</f>
        <v>#DIV/0!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6"/>
      <c r="X197" s="285"/>
      <c r="Y197" s="285"/>
      <c r="Z197" s="309"/>
      <c r="AA197" s="309"/>
      <c r="AB197" s="310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</row>
    <row r="198" spans="1:68" ht="15.75" hidden="1" customHeight="1">
      <c r="A198" s="296"/>
      <c r="B198" s="296"/>
      <c r="C198" s="308"/>
      <c r="D198" s="311" t="s">
        <v>457</v>
      </c>
      <c r="E198" s="314">
        <f>M193-P194</f>
        <v>-4956.9399999999441</v>
      </c>
      <c r="F198" s="314">
        <f>O193-R194</f>
        <v>0</v>
      </c>
      <c r="G198" s="313">
        <f>E198/M193</f>
        <v>-2.6522966132860017E-2</v>
      </c>
      <c r="H198" s="313" t="e">
        <f>F198/O193</f>
        <v>#DIV/0!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6"/>
      <c r="X198" s="285"/>
      <c r="Y198" s="285"/>
      <c r="Z198" s="309"/>
      <c r="AA198" s="309"/>
      <c r="AB198" s="31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</row>
    <row r="199" spans="1:68" ht="15.75" hidden="1" customHeight="1">
      <c r="A199" s="316"/>
      <c r="B199" s="316"/>
      <c r="C199" s="317"/>
      <c r="D199" s="318" t="s">
        <v>459</v>
      </c>
      <c r="E199" s="319" t="e">
        <f>J192-N193</f>
        <v>#REF!</v>
      </c>
      <c r="F199" s="320"/>
      <c r="G199" s="321" t="e">
        <f>E199/J192</f>
        <v>#REF!</v>
      </c>
      <c r="H199" s="322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323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</row>
    <row r="200" spans="1:68" ht="15.75" customHeight="1">
      <c r="A200" s="316"/>
      <c r="B200" s="316"/>
      <c r="C200" s="317"/>
      <c r="D200" s="58"/>
      <c r="E200" s="59"/>
      <c r="F200" s="59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323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</row>
    <row r="201" spans="1:68" ht="15.75" customHeight="1">
      <c r="A201" s="316"/>
      <c r="B201" s="316"/>
      <c r="C201" s="317"/>
      <c r="D201" s="58"/>
      <c r="E201" s="324"/>
      <c r="F201" s="325"/>
      <c r="G201" s="326"/>
      <c r="H201" s="326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323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</row>
    <row r="202" spans="1:68" ht="15.75" customHeight="1">
      <c r="A202" s="309"/>
      <c r="B202" s="309"/>
      <c r="C202" s="327"/>
      <c r="D202" s="56"/>
      <c r="E202" s="324"/>
      <c r="F202" s="325"/>
      <c r="G202" s="326"/>
      <c r="H202" s="326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323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</row>
    <row r="203" spans="1:68" ht="15.75" customHeight="1">
      <c r="A203" s="328"/>
      <c r="B203" s="328"/>
      <c r="C203" s="329"/>
      <c r="D203" s="56"/>
      <c r="E203" s="330"/>
      <c r="F203" s="325"/>
      <c r="G203" s="326"/>
      <c r="H203" s="326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323"/>
      <c r="X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</row>
    <row r="204" spans="1:68" ht="15.75" customHeight="1">
      <c r="A204" s="328"/>
      <c r="B204" s="328"/>
      <c r="C204" s="329"/>
      <c r="D204" s="9"/>
      <c r="E204" s="330"/>
      <c r="F204" s="331"/>
      <c r="G204" s="332"/>
      <c r="H204" s="333"/>
      <c r="I204" s="334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323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</row>
    <row r="205" spans="1:68" ht="15.75" customHeight="1">
      <c r="A205" s="328"/>
      <c r="B205" s="328"/>
      <c r="C205" s="329"/>
      <c r="D205" s="9"/>
      <c r="E205" s="325"/>
      <c r="F205" s="325"/>
      <c r="G205" s="333"/>
      <c r="H205" s="333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323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21"/>
      <c r="BM205" s="21"/>
      <c r="BN205" s="21"/>
      <c r="BO205" s="21"/>
      <c r="BP205" s="21"/>
    </row>
    <row r="206" spans="1:68" ht="15.75" customHeight="1">
      <c r="A206" s="56"/>
      <c r="B206" s="56"/>
      <c r="C206" s="335"/>
      <c r="D206" s="9"/>
      <c r="E206" s="324"/>
      <c r="F206" s="325"/>
      <c r="G206" s="326"/>
      <c r="H206" s="326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323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</row>
    <row r="207" spans="1:68" ht="15.75" customHeight="1">
      <c r="A207" s="56"/>
      <c r="B207" s="56"/>
      <c r="C207" s="336"/>
      <c r="D207" s="9"/>
      <c r="E207" s="325"/>
      <c r="F207" s="325"/>
      <c r="G207" s="326"/>
      <c r="H207" s="326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323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</row>
    <row r="208" spans="1:68" ht="15.75" customHeight="1">
      <c r="A208" s="58"/>
      <c r="B208" s="58"/>
      <c r="C208" s="317"/>
      <c r="D208" s="58"/>
      <c r="E208" s="337"/>
      <c r="F208" s="331"/>
      <c r="G208" s="338"/>
      <c r="H208" s="33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323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</row>
    <row r="209" spans="1:63" ht="15.75" customHeight="1">
      <c r="A209" s="58"/>
      <c r="B209" s="58"/>
      <c r="C209" s="317"/>
      <c r="D209" s="58"/>
      <c r="E209" s="324"/>
      <c r="F209" s="325"/>
      <c r="G209" s="326"/>
      <c r="H209" s="326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323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</row>
    <row r="210" spans="1:63" ht="15.75" customHeight="1">
      <c r="A210" s="339"/>
      <c r="B210" s="339"/>
      <c r="C210" s="340"/>
      <c r="D210" s="339"/>
      <c r="E210" s="325"/>
      <c r="F210" s="325"/>
      <c r="G210" s="326"/>
      <c r="H210" s="326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323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</row>
    <row r="211" spans="1:63" ht="15.75" customHeight="1">
      <c r="A211" s="339"/>
      <c r="B211" s="339"/>
      <c r="C211" s="340"/>
      <c r="D211" s="339"/>
      <c r="E211" s="325"/>
      <c r="F211" s="325"/>
      <c r="G211" s="326"/>
      <c r="H211" s="326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323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</row>
    <row r="212" spans="1:63" ht="15.75" customHeight="1">
      <c r="A212" s="339"/>
      <c r="B212" s="339"/>
      <c r="C212" s="340"/>
      <c r="D212" s="339"/>
      <c r="E212" s="59"/>
      <c r="F212" s="59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323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</row>
    <row r="213" spans="1:63" ht="15.75" customHeight="1">
      <c r="A213" s="339"/>
      <c r="B213" s="339"/>
      <c r="C213" s="340"/>
      <c r="D213" s="339"/>
      <c r="E213" s="59"/>
      <c r="F213" s="59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323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</row>
    <row r="214" spans="1:63" ht="15.75" customHeight="1">
      <c r="A214" s="339"/>
      <c r="B214" s="339"/>
      <c r="C214" s="340"/>
      <c r="D214" s="339"/>
      <c r="E214" s="59"/>
      <c r="F214" s="59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323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</row>
    <row r="215" spans="1:63" ht="15.75" customHeight="1">
      <c r="A215" s="339"/>
      <c r="B215" s="339"/>
      <c r="C215" s="340"/>
      <c r="D215" s="339"/>
      <c r="E215" s="59"/>
      <c r="F215" s="59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323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</row>
    <row r="216" spans="1:63" ht="15.75" customHeight="1">
      <c r="A216" s="341"/>
      <c r="B216" s="341"/>
      <c r="C216" s="342"/>
      <c r="D216" s="341"/>
      <c r="E216" s="21"/>
      <c r="F216" s="21"/>
      <c r="K216" s="21"/>
      <c r="W216" s="343"/>
    </row>
    <row r="217" spans="1:63" ht="15.75" customHeight="1">
      <c r="A217" s="339"/>
      <c r="C217" s="344"/>
      <c r="E217" s="21"/>
      <c r="F217" s="21"/>
      <c r="K217" s="21"/>
      <c r="W217" s="343"/>
    </row>
    <row r="218" spans="1:63" ht="15.75" customHeight="1">
      <c r="A218" s="339"/>
      <c r="C218" s="344"/>
      <c r="E218" s="21"/>
      <c r="F218" s="21"/>
      <c r="K218" s="21"/>
      <c r="W218" s="343"/>
    </row>
    <row r="219" spans="1:63" ht="15.75" customHeight="1">
      <c r="C219" s="344"/>
      <c r="E219" s="21"/>
      <c r="F219" s="21"/>
      <c r="K219" s="21"/>
      <c r="W219" s="343"/>
    </row>
    <row r="220" spans="1:63" ht="15.75" customHeight="1">
      <c r="A220" s="339"/>
      <c r="C220" s="344"/>
      <c r="E220" s="21"/>
      <c r="F220" s="21"/>
      <c r="K220" s="21"/>
      <c r="W220" s="343"/>
    </row>
    <row r="221" spans="1:63" ht="15.75" customHeight="1">
      <c r="C221" s="344"/>
      <c r="E221" s="21"/>
      <c r="F221" s="21"/>
      <c r="K221" s="21"/>
      <c r="W221" s="343"/>
    </row>
    <row r="222" spans="1:63" ht="15.75" customHeight="1">
      <c r="C222" s="344"/>
      <c r="E222" s="21"/>
      <c r="F222" s="21"/>
      <c r="K222" s="21"/>
      <c r="W222" s="343"/>
    </row>
    <row r="223" spans="1:63" ht="15.75" customHeight="1">
      <c r="C223" s="344"/>
      <c r="E223" s="21"/>
      <c r="F223" s="21"/>
      <c r="K223" s="21"/>
      <c r="W223" s="343"/>
    </row>
    <row r="224" spans="1:63" ht="15.75" customHeight="1">
      <c r="C224" s="344"/>
      <c r="E224" s="21"/>
      <c r="F224" s="21"/>
      <c r="K224" s="21"/>
      <c r="W224" s="343"/>
    </row>
    <row r="225" spans="3:23" ht="15.75" customHeight="1">
      <c r="C225" s="344"/>
      <c r="E225" s="21"/>
      <c r="F225" s="21"/>
      <c r="K225" s="21"/>
      <c r="W225" s="343"/>
    </row>
    <row r="226" spans="3:23" ht="15.75" customHeight="1">
      <c r="C226" s="344"/>
      <c r="E226" s="21"/>
      <c r="F226" s="21"/>
      <c r="K226" s="21"/>
      <c r="W226" s="343"/>
    </row>
    <row r="227" spans="3:23" ht="15.75" customHeight="1">
      <c r="C227" s="344"/>
      <c r="E227" s="21"/>
      <c r="F227" s="21"/>
      <c r="K227" s="21"/>
      <c r="W227" s="343"/>
    </row>
    <row r="228" spans="3:23" ht="15.75" customHeight="1">
      <c r="C228" s="344"/>
      <c r="E228" s="21"/>
      <c r="F228" s="21"/>
      <c r="K228" s="21"/>
      <c r="W228" s="343"/>
    </row>
    <row r="229" spans="3:23" ht="15.75" customHeight="1">
      <c r="C229" s="344"/>
      <c r="E229" s="21"/>
      <c r="F229" s="21"/>
      <c r="K229" s="21"/>
      <c r="W229" s="343"/>
    </row>
    <row r="230" spans="3:23" ht="15.75" customHeight="1">
      <c r="C230" s="344"/>
      <c r="E230" s="21"/>
      <c r="F230" s="21"/>
      <c r="K230" s="21"/>
      <c r="W230" s="343"/>
    </row>
    <row r="231" spans="3:23" ht="15.75" customHeight="1">
      <c r="C231" s="344"/>
      <c r="E231" s="21"/>
      <c r="F231" s="21"/>
      <c r="K231" s="21"/>
      <c r="W231" s="343"/>
    </row>
    <row r="232" spans="3:23" ht="15.75" customHeight="1">
      <c r="C232" s="344"/>
      <c r="E232" s="21"/>
      <c r="F232" s="21"/>
      <c r="K232" s="21"/>
      <c r="W232" s="343"/>
    </row>
    <row r="233" spans="3:23" ht="15.75" customHeight="1">
      <c r="C233" s="344"/>
      <c r="E233" s="21"/>
      <c r="F233" s="21"/>
      <c r="K233" s="21"/>
      <c r="W233" s="343"/>
    </row>
    <row r="234" spans="3:23" ht="15.75" customHeight="1">
      <c r="C234" s="344"/>
      <c r="E234" s="21"/>
      <c r="F234" s="21"/>
      <c r="K234" s="21"/>
      <c r="W234" s="343"/>
    </row>
    <row r="235" spans="3:23" ht="15.75" customHeight="1">
      <c r="C235" s="344"/>
      <c r="E235" s="21"/>
      <c r="F235" s="21"/>
      <c r="K235" s="21"/>
      <c r="W235" s="343"/>
    </row>
    <row r="236" spans="3:23" ht="15.75" customHeight="1">
      <c r="C236" s="344"/>
      <c r="E236" s="21"/>
      <c r="F236" s="21"/>
      <c r="K236" s="21"/>
      <c r="W236" s="343"/>
    </row>
    <row r="237" spans="3:23" ht="15.75" customHeight="1">
      <c r="C237" s="344"/>
      <c r="E237" s="21"/>
      <c r="F237" s="21"/>
      <c r="K237" s="21"/>
      <c r="W237" s="343"/>
    </row>
    <row r="238" spans="3:23" ht="15.75" customHeight="1">
      <c r="C238" s="344"/>
      <c r="E238" s="21"/>
      <c r="F238" s="21"/>
      <c r="K238" s="21"/>
      <c r="W238" s="343"/>
    </row>
    <row r="239" spans="3:23" ht="15.75" customHeight="1">
      <c r="C239" s="344"/>
      <c r="E239" s="21"/>
      <c r="F239" s="21"/>
      <c r="K239" s="21"/>
      <c r="W239" s="343"/>
    </row>
    <row r="240" spans="3:23" ht="15.75" customHeight="1">
      <c r="C240" s="344"/>
      <c r="E240" s="21"/>
      <c r="F240" s="21"/>
      <c r="K240" s="21"/>
      <c r="W240" s="343"/>
    </row>
    <row r="241" spans="3:23" ht="15.75" customHeight="1">
      <c r="C241" s="344"/>
      <c r="E241" s="21"/>
      <c r="F241" s="21"/>
      <c r="K241" s="21"/>
      <c r="W241" s="343"/>
    </row>
    <row r="242" spans="3:23" ht="15.75" customHeight="1">
      <c r="C242" s="344"/>
      <c r="E242" s="21"/>
      <c r="F242" s="21"/>
      <c r="K242" s="21"/>
      <c r="W242" s="343"/>
    </row>
    <row r="243" spans="3:23" ht="15.75" customHeight="1">
      <c r="C243" s="344"/>
      <c r="E243" s="21"/>
      <c r="F243" s="21"/>
      <c r="K243" s="21"/>
      <c r="W243" s="343"/>
    </row>
    <row r="244" spans="3:23" ht="15.75" customHeight="1">
      <c r="C244" s="344"/>
      <c r="E244" s="21"/>
      <c r="F244" s="21"/>
      <c r="K244" s="21"/>
      <c r="W244" s="343"/>
    </row>
    <row r="245" spans="3:23" ht="15.75" customHeight="1">
      <c r="C245" s="344"/>
      <c r="E245" s="21"/>
      <c r="F245" s="21"/>
      <c r="K245" s="21"/>
      <c r="W245" s="343"/>
    </row>
    <row r="246" spans="3:23" ht="15.75" customHeight="1">
      <c r="C246" s="344"/>
      <c r="E246" s="21"/>
      <c r="F246" s="21"/>
      <c r="K246" s="21"/>
      <c r="W246" s="343"/>
    </row>
    <row r="247" spans="3:23" ht="15.75" customHeight="1">
      <c r="C247" s="344"/>
      <c r="E247" s="21"/>
      <c r="F247" s="21"/>
      <c r="K247" s="21"/>
      <c r="W247" s="343"/>
    </row>
    <row r="248" spans="3:23" ht="15.75" customHeight="1">
      <c r="C248" s="344"/>
      <c r="E248" s="21"/>
      <c r="F248" s="21"/>
      <c r="K248" s="21"/>
      <c r="W248" s="343"/>
    </row>
    <row r="249" spans="3:23" ht="15.75" customHeight="1">
      <c r="C249" s="344"/>
      <c r="E249" s="21"/>
      <c r="F249" s="21"/>
      <c r="K249" s="21"/>
      <c r="W249" s="343"/>
    </row>
    <row r="250" spans="3:23" ht="15.75" customHeight="1">
      <c r="C250" s="344"/>
      <c r="E250" s="21"/>
      <c r="F250" s="21"/>
      <c r="K250" s="21"/>
      <c r="W250" s="343"/>
    </row>
    <row r="251" spans="3:23" ht="15.75" customHeight="1">
      <c r="C251" s="344"/>
      <c r="E251" s="21"/>
      <c r="F251" s="21"/>
      <c r="K251" s="21"/>
      <c r="W251" s="343"/>
    </row>
    <row r="252" spans="3:23" ht="15.75" customHeight="1">
      <c r="C252" s="344"/>
      <c r="E252" s="21"/>
      <c r="F252" s="21"/>
      <c r="K252" s="21"/>
      <c r="W252" s="343"/>
    </row>
    <row r="253" spans="3:23" ht="15.75" customHeight="1">
      <c r="C253" s="344"/>
      <c r="E253" s="21"/>
      <c r="F253" s="21"/>
      <c r="K253" s="21"/>
      <c r="W253" s="343"/>
    </row>
    <row r="254" spans="3:23" ht="15.75" customHeight="1">
      <c r="C254" s="344"/>
      <c r="E254" s="21"/>
      <c r="F254" s="21"/>
      <c r="K254" s="21"/>
      <c r="W254" s="343"/>
    </row>
    <row r="255" spans="3:23" ht="15.75" customHeight="1">
      <c r="C255" s="344"/>
      <c r="E255" s="21"/>
      <c r="F255" s="21"/>
      <c r="K255" s="21"/>
      <c r="W255" s="343"/>
    </row>
    <row r="256" spans="3:23" ht="15.75" customHeight="1">
      <c r="C256" s="344"/>
      <c r="E256" s="21"/>
      <c r="F256" s="21"/>
      <c r="K256" s="21"/>
      <c r="W256" s="343"/>
    </row>
    <row r="257" spans="3:23" ht="15.75" customHeight="1">
      <c r="C257" s="344"/>
      <c r="E257" s="21"/>
      <c r="F257" s="21"/>
      <c r="K257" s="21"/>
      <c r="W257" s="343"/>
    </row>
    <row r="258" spans="3:23" ht="15.75" customHeight="1">
      <c r="C258" s="344"/>
      <c r="E258" s="21"/>
      <c r="F258" s="21"/>
      <c r="K258" s="21"/>
      <c r="W258" s="343"/>
    </row>
    <row r="259" spans="3:23" ht="15.75" customHeight="1">
      <c r="C259" s="344"/>
      <c r="E259" s="21"/>
      <c r="F259" s="21"/>
      <c r="K259" s="21"/>
      <c r="W259" s="343"/>
    </row>
    <row r="260" spans="3:23" ht="15.75" customHeight="1">
      <c r="C260" s="344"/>
      <c r="E260" s="21"/>
      <c r="F260" s="21"/>
      <c r="K260" s="21"/>
      <c r="W260" s="343"/>
    </row>
    <row r="261" spans="3:23" ht="15.75" customHeight="1">
      <c r="C261" s="344"/>
      <c r="E261" s="21"/>
      <c r="F261" s="21"/>
      <c r="K261" s="21"/>
      <c r="W261" s="343"/>
    </row>
    <row r="262" spans="3:23" ht="15.75" customHeight="1">
      <c r="C262" s="344"/>
      <c r="E262" s="21"/>
      <c r="F262" s="21"/>
      <c r="K262" s="21"/>
      <c r="W262" s="343"/>
    </row>
    <row r="263" spans="3:23" ht="15.75" customHeight="1">
      <c r="C263" s="344"/>
      <c r="E263" s="21"/>
      <c r="F263" s="21"/>
      <c r="K263" s="21"/>
      <c r="W263" s="343"/>
    </row>
    <row r="264" spans="3:23" ht="15.75" customHeight="1">
      <c r="C264" s="344"/>
      <c r="E264" s="21"/>
      <c r="F264" s="21"/>
      <c r="K264" s="21"/>
      <c r="W264" s="343"/>
    </row>
    <row r="265" spans="3:23" ht="15.75" customHeight="1">
      <c r="C265" s="344"/>
      <c r="E265" s="21"/>
      <c r="F265" s="21"/>
      <c r="K265" s="21"/>
      <c r="W265" s="343"/>
    </row>
    <row r="266" spans="3:23" ht="15.75" customHeight="1">
      <c r="C266" s="344"/>
      <c r="E266" s="21"/>
      <c r="F266" s="21"/>
      <c r="K266" s="21"/>
      <c r="W266" s="343"/>
    </row>
    <row r="267" spans="3:23" ht="15.75" customHeight="1">
      <c r="C267" s="344"/>
      <c r="E267" s="21"/>
      <c r="F267" s="21"/>
      <c r="K267" s="21"/>
      <c r="W267" s="343"/>
    </row>
    <row r="268" spans="3:23" ht="15.75" customHeight="1">
      <c r="C268" s="344"/>
      <c r="E268" s="21"/>
      <c r="F268" s="21"/>
      <c r="K268" s="21"/>
      <c r="W268" s="343"/>
    </row>
    <row r="269" spans="3:23" ht="15.75" customHeight="1">
      <c r="C269" s="344"/>
      <c r="E269" s="21"/>
      <c r="F269" s="21"/>
      <c r="K269" s="21"/>
      <c r="W269" s="343"/>
    </row>
    <row r="270" spans="3:23" ht="15.75" customHeight="1">
      <c r="C270" s="344"/>
      <c r="E270" s="21"/>
      <c r="F270" s="21"/>
      <c r="K270" s="21"/>
      <c r="W270" s="343"/>
    </row>
    <row r="271" spans="3:23" ht="15.75" customHeight="1">
      <c r="C271" s="344"/>
      <c r="E271" s="21"/>
      <c r="F271" s="21"/>
      <c r="K271" s="21"/>
      <c r="W271" s="343"/>
    </row>
    <row r="272" spans="3:23" ht="15.75" customHeight="1">
      <c r="C272" s="344"/>
      <c r="E272" s="21"/>
      <c r="F272" s="21"/>
      <c r="K272" s="21"/>
      <c r="W272" s="343"/>
    </row>
    <row r="273" spans="3:23" ht="15.75" customHeight="1">
      <c r="C273" s="344"/>
      <c r="E273" s="21"/>
      <c r="F273" s="21"/>
      <c r="K273" s="21"/>
      <c r="W273" s="343"/>
    </row>
    <row r="274" spans="3:23" ht="15.75" customHeight="1">
      <c r="C274" s="344"/>
      <c r="E274" s="21"/>
      <c r="F274" s="21"/>
      <c r="K274" s="21"/>
      <c r="W274" s="343"/>
    </row>
    <row r="275" spans="3:23" ht="15.75" customHeight="1">
      <c r="C275" s="344"/>
      <c r="E275" s="21"/>
      <c r="F275" s="21"/>
      <c r="K275" s="21"/>
      <c r="W275" s="343"/>
    </row>
    <row r="276" spans="3:23" ht="15.75" customHeight="1">
      <c r="C276" s="344"/>
      <c r="E276" s="21"/>
      <c r="F276" s="21"/>
      <c r="K276" s="21"/>
      <c r="W276" s="343"/>
    </row>
    <row r="277" spans="3:23" ht="15.75" customHeight="1">
      <c r="C277" s="344"/>
      <c r="E277" s="21"/>
      <c r="F277" s="21"/>
      <c r="K277" s="21"/>
      <c r="W277" s="343"/>
    </row>
    <row r="278" spans="3:23" ht="15.75" customHeight="1">
      <c r="C278" s="344"/>
      <c r="E278" s="21"/>
      <c r="F278" s="21"/>
      <c r="K278" s="21"/>
      <c r="W278" s="343"/>
    </row>
    <row r="279" spans="3:23" ht="15.75" customHeight="1">
      <c r="C279" s="344"/>
      <c r="E279" s="21"/>
      <c r="F279" s="21"/>
      <c r="K279" s="21"/>
      <c r="W279" s="343"/>
    </row>
    <row r="280" spans="3:23" ht="15.75" customHeight="1">
      <c r="C280" s="344"/>
      <c r="E280" s="21"/>
      <c r="F280" s="21"/>
      <c r="K280" s="21"/>
      <c r="W280" s="343"/>
    </row>
    <row r="281" spans="3:23" ht="15.75" customHeight="1">
      <c r="C281" s="344"/>
      <c r="E281" s="21"/>
      <c r="F281" s="21"/>
      <c r="K281" s="21"/>
      <c r="W281" s="343"/>
    </row>
    <row r="282" spans="3:23" ht="15.75" customHeight="1">
      <c r="C282" s="344"/>
      <c r="E282" s="21"/>
      <c r="F282" s="21"/>
      <c r="K282" s="21"/>
      <c r="W282" s="343"/>
    </row>
    <row r="283" spans="3:23" ht="15.75" customHeight="1">
      <c r="C283" s="344"/>
      <c r="E283" s="21"/>
      <c r="F283" s="21"/>
      <c r="K283" s="21"/>
      <c r="W283" s="343"/>
    </row>
    <row r="284" spans="3:23" ht="15.75" customHeight="1">
      <c r="C284" s="344"/>
      <c r="E284" s="21"/>
      <c r="F284" s="21"/>
      <c r="K284" s="21"/>
      <c r="W284" s="343"/>
    </row>
    <row r="285" spans="3:23" ht="15.75" customHeight="1">
      <c r="C285" s="344"/>
      <c r="E285" s="21"/>
      <c r="F285" s="21"/>
      <c r="K285" s="21"/>
      <c r="W285" s="343"/>
    </row>
    <row r="286" spans="3:23" ht="15.75" customHeight="1">
      <c r="C286" s="344"/>
      <c r="E286" s="21"/>
      <c r="F286" s="21"/>
      <c r="K286" s="21"/>
      <c r="W286" s="343"/>
    </row>
    <row r="287" spans="3:23" ht="15.75" customHeight="1">
      <c r="C287" s="344"/>
      <c r="E287" s="21"/>
      <c r="F287" s="21"/>
      <c r="K287" s="21"/>
      <c r="W287" s="343"/>
    </row>
    <row r="288" spans="3:23" ht="15.75" customHeight="1">
      <c r="C288" s="344"/>
      <c r="E288" s="21"/>
      <c r="F288" s="21"/>
      <c r="K288" s="21"/>
      <c r="W288" s="343"/>
    </row>
    <row r="289" spans="3:23" ht="15.75" customHeight="1">
      <c r="C289" s="344"/>
      <c r="E289" s="21"/>
      <c r="F289" s="21"/>
      <c r="K289" s="21"/>
      <c r="W289" s="343"/>
    </row>
    <row r="290" spans="3:23" ht="15.75" customHeight="1">
      <c r="C290" s="344"/>
      <c r="E290" s="21"/>
      <c r="F290" s="21"/>
      <c r="K290" s="21"/>
      <c r="W290" s="343"/>
    </row>
    <row r="291" spans="3:23" ht="15.75" customHeight="1">
      <c r="C291" s="344"/>
      <c r="E291" s="21"/>
      <c r="F291" s="21"/>
      <c r="K291" s="21"/>
      <c r="W291" s="343"/>
    </row>
    <row r="292" spans="3:23" ht="15.75" customHeight="1">
      <c r="C292" s="344"/>
      <c r="E292" s="21"/>
      <c r="F292" s="21"/>
      <c r="K292" s="21"/>
      <c r="W292" s="343"/>
    </row>
    <row r="293" spans="3:23" ht="15.75" customHeight="1">
      <c r="C293" s="344"/>
      <c r="E293" s="21"/>
      <c r="F293" s="21"/>
      <c r="K293" s="21"/>
      <c r="W293" s="343"/>
    </row>
    <row r="294" spans="3:23" ht="15.75" customHeight="1">
      <c r="C294" s="344"/>
      <c r="E294" s="21"/>
      <c r="F294" s="21"/>
      <c r="K294" s="21"/>
      <c r="W294" s="343"/>
    </row>
    <row r="295" spans="3:23" ht="15.75" customHeight="1">
      <c r="C295" s="344"/>
      <c r="E295" s="21"/>
      <c r="F295" s="21"/>
      <c r="K295" s="21"/>
      <c r="W295" s="343"/>
    </row>
    <row r="296" spans="3:23" ht="15.75" customHeight="1">
      <c r="C296" s="344"/>
      <c r="E296" s="21"/>
      <c r="F296" s="21"/>
      <c r="K296" s="21"/>
      <c r="W296" s="343"/>
    </row>
    <row r="297" spans="3:23" ht="15.75" customHeight="1">
      <c r="C297" s="344"/>
      <c r="E297" s="21"/>
      <c r="F297" s="21"/>
      <c r="K297" s="21"/>
      <c r="W297" s="343"/>
    </row>
    <row r="298" spans="3:23" ht="15.75" customHeight="1">
      <c r="C298" s="344"/>
      <c r="E298" s="21"/>
      <c r="F298" s="21"/>
      <c r="K298" s="21"/>
      <c r="W298" s="343"/>
    </row>
    <row r="299" spans="3:23" ht="15.75" customHeight="1">
      <c r="C299" s="344"/>
      <c r="E299" s="21"/>
      <c r="F299" s="21"/>
      <c r="K299" s="21"/>
      <c r="W299" s="343"/>
    </row>
    <row r="300" spans="3:23" ht="15.75" customHeight="1">
      <c r="C300" s="344"/>
      <c r="E300" s="21"/>
      <c r="F300" s="21"/>
      <c r="K300" s="21"/>
      <c r="W300" s="343"/>
    </row>
    <row r="301" spans="3:23" ht="15.75" customHeight="1">
      <c r="C301" s="344"/>
      <c r="E301" s="21"/>
      <c r="F301" s="21"/>
      <c r="K301" s="21"/>
      <c r="W301" s="343"/>
    </row>
    <row r="302" spans="3:23" ht="15.75" customHeight="1">
      <c r="C302" s="344"/>
      <c r="E302" s="21"/>
      <c r="F302" s="21"/>
      <c r="K302" s="21"/>
      <c r="W302" s="343"/>
    </row>
    <row r="303" spans="3:23" ht="15.75" customHeight="1">
      <c r="C303" s="344"/>
      <c r="E303" s="21"/>
      <c r="F303" s="21"/>
      <c r="K303" s="21"/>
      <c r="W303" s="343"/>
    </row>
    <row r="304" spans="3:23" ht="15.75" customHeight="1">
      <c r="C304" s="344"/>
      <c r="E304" s="21"/>
      <c r="F304" s="21"/>
      <c r="K304" s="21"/>
      <c r="W304" s="343"/>
    </row>
    <row r="305" spans="3:23" ht="15.75" customHeight="1">
      <c r="C305" s="344"/>
      <c r="E305" s="21"/>
      <c r="F305" s="21"/>
      <c r="K305" s="21"/>
      <c r="W305" s="343"/>
    </row>
    <row r="306" spans="3:23" ht="15.75" customHeight="1">
      <c r="C306" s="344"/>
      <c r="E306" s="21"/>
      <c r="F306" s="21"/>
      <c r="K306" s="21"/>
      <c r="W306" s="343"/>
    </row>
    <row r="307" spans="3:23" ht="15.75" customHeight="1">
      <c r="C307" s="344"/>
      <c r="E307" s="21"/>
      <c r="F307" s="21"/>
      <c r="K307" s="21"/>
      <c r="W307" s="343"/>
    </row>
    <row r="308" spans="3:23" ht="15.75" customHeight="1">
      <c r="C308" s="344"/>
      <c r="E308" s="21"/>
      <c r="F308" s="21"/>
      <c r="K308" s="21"/>
      <c r="W308" s="343"/>
    </row>
    <row r="309" spans="3:23" ht="15.75" customHeight="1">
      <c r="C309" s="344"/>
      <c r="E309" s="21"/>
      <c r="F309" s="21"/>
      <c r="K309" s="21"/>
      <c r="W309" s="343"/>
    </row>
    <row r="310" spans="3:23" ht="15.75" customHeight="1">
      <c r="C310" s="344"/>
      <c r="E310" s="21"/>
      <c r="F310" s="21"/>
      <c r="K310" s="21"/>
      <c r="W310" s="343"/>
    </row>
    <row r="311" spans="3:23" ht="15.75" customHeight="1">
      <c r="C311" s="344"/>
      <c r="E311" s="21"/>
      <c r="F311" s="21"/>
      <c r="K311" s="21"/>
      <c r="W311" s="343"/>
    </row>
    <row r="312" spans="3:23" ht="15.75" customHeight="1">
      <c r="C312" s="344"/>
      <c r="E312" s="21"/>
      <c r="F312" s="21"/>
      <c r="K312" s="21"/>
      <c r="W312" s="343"/>
    </row>
    <row r="313" spans="3:23" ht="15.75" customHeight="1">
      <c r="C313" s="344"/>
      <c r="E313" s="21"/>
      <c r="F313" s="21"/>
      <c r="K313" s="21"/>
      <c r="W313" s="343"/>
    </row>
    <row r="314" spans="3:23" ht="15.75" customHeight="1">
      <c r="C314" s="344"/>
      <c r="E314" s="21"/>
      <c r="F314" s="21"/>
      <c r="K314" s="21"/>
      <c r="W314" s="343"/>
    </row>
    <row r="315" spans="3:23" ht="15.75" customHeight="1">
      <c r="C315" s="344"/>
      <c r="E315" s="21"/>
      <c r="F315" s="21"/>
      <c r="K315" s="21"/>
      <c r="W315" s="343"/>
    </row>
    <row r="316" spans="3:23" ht="15.75" customHeight="1">
      <c r="C316" s="344"/>
      <c r="E316" s="21"/>
      <c r="F316" s="21"/>
      <c r="K316" s="21"/>
      <c r="W316" s="343"/>
    </row>
    <row r="317" spans="3:23" ht="15.75" customHeight="1">
      <c r="C317" s="344"/>
      <c r="E317" s="21"/>
      <c r="F317" s="21"/>
      <c r="K317" s="21"/>
      <c r="W317" s="343"/>
    </row>
    <row r="318" spans="3:23" ht="15.75" customHeight="1">
      <c r="C318" s="344"/>
      <c r="E318" s="21"/>
      <c r="F318" s="21"/>
      <c r="K318" s="21"/>
      <c r="W318" s="343"/>
    </row>
    <row r="319" spans="3:23" ht="15.75" customHeight="1">
      <c r="C319" s="344"/>
      <c r="E319" s="21"/>
      <c r="F319" s="21"/>
      <c r="K319" s="21"/>
      <c r="W319" s="343"/>
    </row>
    <row r="320" spans="3:23" ht="15.75" customHeight="1">
      <c r="C320" s="344"/>
      <c r="E320" s="21"/>
      <c r="F320" s="21"/>
      <c r="K320" s="21"/>
      <c r="W320" s="343"/>
    </row>
    <row r="321" spans="3:23" ht="15.75" customHeight="1">
      <c r="C321" s="344"/>
      <c r="E321" s="21"/>
      <c r="F321" s="21"/>
      <c r="K321" s="21"/>
      <c r="W321" s="343"/>
    </row>
    <row r="322" spans="3:23" ht="15.75" customHeight="1">
      <c r="C322" s="344"/>
      <c r="E322" s="21"/>
      <c r="F322" s="21"/>
      <c r="K322" s="21"/>
      <c r="W322" s="343"/>
    </row>
    <row r="323" spans="3:23" ht="15.75" customHeight="1">
      <c r="C323" s="344"/>
      <c r="E323" s="21"/>
      <c r="F323" s="21"/>
      <c r="K323" s="21"/>
      <c r="W323" s="343"/>
    </row>
    <row r="324" spans="3:23" ht="15.75" customHeight="1">
      <c r="C324" s="344"/>
      <c r="E324" s="21"/>
      <c r="F324" s="21"/>
      <c r="K324" s="21"/>
      <c r="W324" s="343"/>
    </row>
    <row r="325" spans="3:23" ht="15.75" customHeight="1">
      <c r="C325" s="344"/>
      <c r="E325" s="21"/>
      <c r="F325" s="21"/>
      <c r="K325" s="21"/>
      <c r="W325" s="343"/>
    </row>
    <row r="326" spans="3:23" ht="15.75" customHeight="1">
      <c r="C326" s="344"/>
      <c r="E326" s="21"/>
      <c r="F326" s="21"/>
      <c r="K326" s="21"/>
      <c r="W326" s="343"/>
    </row>
    <row r="327" spans="3:23" ht="15.75" customHeight="1">
      <c r="C327" s="344"/>
      <c r="E327" s="21"/>
      <c r="F327" s="21"/>
      <c r="K327" s="21"/>
      <c r="W327" s="343"/>
    </row>
    <row r="328" spans="3:23" ht="15.75" customHeight="1">
      <c r="C328" s="344"/>
      <c r="E328" s="21"/>
      <c r="F328" s="21"/>
      <c r="K328" s="21"/>
      <c r="W328" s="343"/>
    </row>
    <row r="329" spans="3:23" ht="15.75" customHeight="1">
      <c r="C329" s="344"/>
      <c r="E329" s="21"/>
      <c r="F329" s="21"/>
      <c r="K329" s="21"/>
      <c r="W329" s="343"/>
    </row>
    <row r="330" spans="3:23" ht="15.75" customHeight="1">
      <c r="C330" s="344"/>
      <c r="E330" s="21"/>
      <c r="F330" s="21"/>
      <c r="K330" s="21"/>
      <c r="W330" s="343"/>
    </row>
    <row r="331" spans="3:23" ht="15.75" customHeight="1">
      <c r="C331" s="344"/>
      <c r="E331" s="21"/>
      <c r="F331" s="21"/>
      <c r="K331" s="21"/>
      <c r="W331" s="343"/>
    </row>
    <row r="332" spans="3:23" ht="15.75" customHeight="1">
      <c r="C332" s="344"/>
      <c r="E332" s="21"/>
      <c r="F332" s="21"/>
      <c r="K332" s="21"/>
      <c r="W332" s="343"/>
    </row>
    <row r="333" spans="3:23" ht="15.75" customHeight="1">
      <c r="C333" s="344"/>
      <c r="E333" s="21"/>
      <c r="F333" s="21"/>
      <c r="K333" s="21"/>
      <c r="W333" s="343"/>
    </row>
    <row r="334" spans="3:23" ht="15.75" customHeight="1">
      <c r="C334" s="344"/>
      <c r="E334" s="21"/>
      <c r="F334" s="21"/>
      <c r="K334" s="21"/>
      <c r="W334" s="343"/>
    </row>
    <row r="335" spans="3:23" ht="15.75" customHeight="1">
      <c r="C335" s="344"/>
      <c r="E335" s="21"/>
      <c r="F335" s="21"/>
      <c r="K335" s="21"/>
      <c r="W335" s="343"/>
    </row>
    <row r="336" spans="3:23" ht="15.75" customHeight="1">
      <c r="C336" s="344"/>
      <c r="E336" s="21"/>
      <c r="F336" s="21"/>
      <c r="K336" s="21"/>
      <c r="W336" s="343"/>
    </row>
    <row r="337" spans="3:23" ht="15.75" customHeight="1">
      <c r="C337" s="344"/>
      <c r="E337" s="21"/>
      <c r="F337" s="21"/>
      <c r="K337" s="21"/>
      <c r="W337" s="343"/>
    </row>
    <row r="338" spans="3:23" ht="15.75" customHeight="1">
      <c r="C338" s="344"/>
      <c r="E338" s="21"/>
      <c r="F338" s="21"/>
      <c r="K338" s="21"/>
      <c r="W338" s="343"/>
    </row>
    <row r="339" spans="3:23" ht="15.75" customHeight="1">
      <c r="C339" s="344"/>
      <c r="E339" s="21"/>
      <c r="F339" s="21"/>
      <c r="K339" s="21"/>
      <c r="W339" s="343"/>
    </row>
    <row r="340" spans="3:23" ht="15.75" customHeight="1">
      <c r="C340" s="344"/>
      <c r="E340" s="21"/>
      <c r="F340" s="21"/>
      <c r="K340" s="21"/>
      <c r="W340" s="343"/>
    </row>
    <row r="341" spans="3:23" ht="15.75" customHeight="1">
      <c r="C341" s="344"/>
      <c r="E341" s="21"/>
      <c r="F341" s="21"/>
      <c r="K341" s="21"/>
      <c r="W341" s="343"/>
    </row>
    <row r="342" spans="3:23" ht="15.75" customHeight="1">
      <c r="C342" s="344"/>
      <c r="E342" s="21"/>
      <c r="F342" s="21"/>
      <c r="K342" s="21"/>
      <c r="W342" s="343"/>
    </row>
    <row r="343" spans="3:23" ht="15.75" customHeight="1">
      <c r="C343" s="344"/>
      <c r="E343" s="21"/>
      <c r="F343" s="21"/>
      <c r="K343" s="21"/>
      <c r="W343" s="343"/>
    </row>
    <row r="344" spans="3:23" ht="15.75" customHeight="1">
      <c r="C344" s="344"/>
      <c r="E344" s="21"/>
      <c r="F344" s="21"/>
      <c r="K344" s="21"/>
      <c r="W344" s="343"/>
    </row>
    <row r="345" spans="3:23" ht="15.75" customHeight="1">
      <c r="C345" s="344"/>
      <c r="E345" s="21"/>
      <c r="F345" s="21"/>
      <c r="K345" s="21"/>
      <c r="W345" s="343"/>
    </row>
    <row r="346" spans="3:23" ht="15.75" customHeight="1">
      <c r="C346" s="344"/>
      <c r="E346" s="21"/>
      <c r="F346" s="21"/>
      <c r="K346" s="21"/>
      <c r="W346" s="343"/>
    </row>
    <row r="347" spans="3:23" ht="15.75" customHeight="1">
      <c r="C347" s="344"/>
      <c r="E347" s="21"/>
      <c r="F347" s="21"/>
      <c r="K347" s="21"/>
      <c r="W347" s="343"/>
    </row>
    <row r="348" spans="3:23" ht="15.75" customHeight="1">
      <c r="C348" s="344"/>
      <c r="E348" s="21"/>
      <c r="F348" s="21"/>
      <c r="K348" s="21"/>
      <c r="W348" s="343"/>
    </row>
    <row r="349" spans="3:23" ht="15.75" customHeight="1">
      <c r="C349" s="344"/>
      <c r="E349" s="21"/>
      <c r="F349" s="21"/>
      <c r="K349" s="21"/>
      <c r="W349" s="343"/>
    </row>
    <row r="350" spans="3:23" ht="15.75" customHeight="1">
      <c r="C350" s="344"/>
      <c r="E350" s="21"/>
      <c r="F350" s="21"/>
      <c r="K350" s="21"/>
      <c r="W350" s="343"/>
    </row>
    <row r="351" spans="3:23" ht="15.75" customHeight="1">
      <c r="C351" s="344"/>
      <c r="E351" s="21"/>
      <c r="F351" s="21"/>
      <c r="K351" s="21"/>
      <c r="W351" s="343"/>
    </row>
    <row r="352" spans="3:23" ht="15.75" customHeight="1">
      <c r="C352" s="344"/>
      <c r="E352" s="21"/>
      <c r="F352" s="21"/>
      <c r="K352" s="21"/>
      <c r="W352" s="343"/>
    </row>
    <row r="353" spans="3:23" ht="15.75" customHeight="1">
      <c r="C353" s="344"/>
      <c r="E353" s="21"/>
      <c r="F353" s="21"/>
      <c r="K353" s="21"/>
      <c r="W353" s="343"/>
    </row>
    <row r="354" spans="3:23" ht="15.75" customHeight="1">
      <c r="C354" s="344"/>
      <c r="E354" s="21"/>
      <c r="F354" s="21"/>
      <c r="K354" s="21"/>
      <c r="W354" s="343"/>
    </row>
    <row r="355" spans="3:23" ht="15.75" customHeight="1">
      <c r="C355" s="344"/>
      <c r="E355" s="21"/>
      <c r="F355" s="21"/>
      <c r="K355" s="21"/>
      <c r="W355" s="343"/>
    </row>
    <row r="356" spans="3:23" ht="15.75" customHeight="1">
      <c r="C356" s="344"/>
      <c r="E356" s="21"/>
      <c r="F356" s="21"/>
      <c r="K356" s="21"/>
      <c r="W356" s="343"/>
    </row>
    <row r="357" spans="3:23" ht="15.75" customHeight="1">
      <c r="C357" s="344"/>
      <c r="E357" s="21"/>
      <c r="F357" s="21"/>
      <c r="K357" s="21"/>
      <c r="W357" s="343"/>
    </row>
    <row r="358" spans="3:23" ht="15.75" customHeight="1">
      <c r="C358" s="344"/>
      <c r="E358" s="21"/>
      <c r="F358" s="21"/>
      <c r="K358" s="21"/>
      <c r="W358" s="343"/>
    </row>
    <row r="359" spans="3:23" ht="15.75" customHeight="1">
      <c r="C359" s="344"/>
      <c r="E359" s="21"/>
      <c r="F359" s="21"/>
      <c r="K359" s="21"/>
      <c r="W359" s="343"/>
    </row>
    <row r="360" spans="3:23" ht="15.75" customHeight="1">
      <c r="C360" s="344"/>
      <c r="E360" s="21"/>
      <c r="F360" s="21"/>
      <c r="K360" s="21"/>
      <c r="W360" s="343"/>
    </row>
    <row r="361" spans="3:23" ht="15.75" customHeight="1">
      <c r="C361" s="344"/>
      <c r="E361" s="21"/>
      <c r="F361" s="21"/>
      <c r="K361" s="21"/>
      <c r="W361" s="343"/>
    </row>
    <row r="362" spans="3:23" ht="15.75" customHeight="1">
      <c r="C362" s="344"/>
      <c r="E362" s="21"/>
      <c r="F362" s="21"/>
      <c r="K362" s="21"/>
      <c r="W362" s="343"/>
    </row>
    <row r="363" spans="3:23" ht="15.75" customHeight="1">
      <c r="C363" s="344"/>
      <c r="E363" s="21"/>
      <c r="F363" s="21"/>
      <c r="K363" s="21"/>
      <c r="W363" s="343"/>
    </row>
    <row r="364" spans="3:23" ht="15.75" customHeight="1">
      <c r="C364" s="344"/>
      <c r="E364" s="21"/>
      <c r="F364" s="21"/>
      <c r="K364" s="21"/>
      <c r="W364" s="343"/>
    </row>
    <row r="365" spans="3:23" ht="15.75" customHeight="1">
      <c r="C365" s="344"/>
      <c r="E365" s="21"/>
      <c r="F365" s="21"/>
      <c r="K365" s="21"/>
      <c r="W365" s="343"/>
    </row>
    <row r="366" spans="3:23" ht="15.75" customHeight="1">
      <c r="C366" s="344"/>
      <c r="E366" s="21"/>
      <c r="F366" s="21"/>
      <c r="K366" s="21"/>
      <c r="W366" s="343"/>
    </row>
    <row r="367" spans="3:23" ht="15.75" customHeight="1">
      <c r="C367" s="344"/>
      <c r="E367" s="21"/>
      <c r="F367" s="21"/>
      <c r="K367" s="21"/>
      <c r="W367" s="343"/>
    </row>
    <row r="368" spans="3:23" ht="15.75" customHeight="1">
      <c r="C368" s="344"/>
      <c r="E368" s="21"/>
      <c r="F368" s="21"/>
      <c r="K368" s="21"/>
      <c r="W368" s="343"/>
    </row>
    <row r="369" spans="3:23" ht="15.75" customHeight="1">
      <c r="C369" s="344"/>
      <c r="E369" s="21"/>
      <c r="F369" s="21"/>
      <c r="K369" s="21"/>
      <c r="W369" s="343"/>
    </row>
    <row r="370" spans="3:23" ht="15.75" customHeight="1">
      <c r="C370" s="344"/>
      <c r="E370" s="21"/>
      <c r="F370" s="21"/>
      <c r="K370" s="21"/>
      <c r="W370" s="343"/>
    </row>
    <row r="371" spans="3:23" ht="15.75" customHeight="1">
      <c r="C371" s="344"/>
      <c r="E371" s="21"/>
      <c r="F371" s="21"/>
      <c r="K371" s="21"/>
      <c r="W371" s="343"/>
    </row>
    <row r="372" spans="3:23" ht="15.75" customHeight="1">
      <c r="C372" s="344"/>
      <c r="E372" s="21"/>
      <c r="F372" s="21"/>
      <c r="K372" s="21"/>
      <c r="W372" s="343"/>
    </row>
    <row r="373" spans="3:23" ht="15.75" customHeight="1">
      <c r="C373" s="344"/>
      <c r="E373" s="21"/>
      <c r="F373" s="21"/>
      <c r="K373" s="21"/>
      <c r="W373" s="343"/>
    </row>
    <row r="374" spans="3:23" ht="15.75" customHeight="1">
      <c r="C374" s="344"/>
      <c r="E374" s="21"/>
      <c r="F374" s="21"/>
      <c r="K374" s="21"/>
      <c r="W374" s="343"/>
    </row>
    <row r="375" spans="3:23" ht="15.75" customHeight="1">
      <c r="C375" s="344"/>
      <c r="E375" s="21"/>
      <c r="F375" s="21"/>
      <c r="K375" s="21"/>
      <c r="W375" s="343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0" priority="5" operator="greaterThanOrEqual">
      <formula>"100%"</formula>
    </cfRule>
  </conditionalFormatting>
  <conditionalFormatting sqref="V137:X139">
    <cfRule type="cellIs" dxfId="19" priority="6" operator="between">
      <formula>"0%"</formula>
      <formula>"25%"</formula>
    </cfRule>
  </conditionalFormatting>
  <conditionalFormatting sqref="V137:X139">
    <cfRule type="cellIs" dxfId="18" priority="7" operator="between">
      <formula>"25.01%"</formula>
      <formula>"50%"</formula>
    </cfRule>
  </conditionalFormatting>
  <conditionalFormatting sqref="V137:X139">
    <cfRule type="cellIs" dxfId="17" priority="8" operator="between">
      <formula>"50.01%"</formula>
      <formula>"75%"</formula>
    </cfRule>
  </conditionalFormatting>
  <conditionalFormatting sqref="V137:X139">
    <cfRule type="cellIs" dxfId="16" priority="9" operator="between">
      <formula>"75.01%"</formula>
      <formula>"99.99%"</formula>
    </cfRule>
  </conditionalFormatting>
  <conditionalFormatting sqref="V137:X139">
    <cfRule type="cellIs" dxfId="15" priority="10" operator="greaterThanOrEqual">
      <formula>"100%"</formula>
    </cfRule>
  </conditionalFormatting>
  <conditionalFormatting sqref="G90:H91 V90:X91">
    <cfRule type="cellIs" dxfId="14" priority="11" operator="between">
      <formula>"0%"</formula>
      <formula>"25%"</formula>
    </cfRule>
  </conditionalFormatting>
  <conditionalFormatting sqref="G90:H91 V90:X91">
    <cfRule type="cellIs" dxfId="13" priority="12" operator="between">
      <formula>"25.01%"</formula>
      <formula>"50%"</formula>
    </cfRule>
  </conditionalFormatting>
  <conditionalFormatting sqref="G90:H91 V90:X91">
    <cfRule type="cellIs" dxfId="12" priority="13" operator="between">
      <formula>"50.01%"</formula>
      <formula>"75%"</formula>
    </cfRule>
  </conditionalFormatting>
  <conditionalFormatting sqref="G90:H91 V90:X91">
    <cfRule type="cellIs" dxfId="11" priority="14" operator="between">
      <formula>"75.01%"</formula>
      <formula>"99.99%"</formula>
    </cfRule>
  </conditionalFormatting>
  <conditionalFormatting sqref="G90:H91 V90:X91">
    <cfRule type="cellIs" dxfId="10" priority="15" operator="greaterThanOrEqual">
      <formula>"100%"</formula>
    </cfRule>
  </conditionalFormatting>
  <conditionalFormatting sqref="G5:H5 V5:X5">
    <cfRule type="cellIs" dxfId="9" priority="16" operator="between">
      <formula>"0%"</formula>
      <formula>"25%"</formula>
    </cfRule>
  </conditionalFormatting>
  <conditionalFormatting sqref="G5:H5 V5:X5">
    <cfRule type="cellIs" dxfId="8" priority="17" operator="between">
      <formula>"25.01%"</formula>
      <formula>"50%"</formula>
    </cfRule>
  </conditionalFormatting>
  <conditionalFormatting sqref="G5:H5 V5:X5">
    <cfRule type="cellIs" dxfId="7" priority="18" operator="between">
      <formula>"50.01%"</formula>
      <formula>"75%"</formula>
    </cfRule>
  </conditionalFormatting>
  <conditionalFormatting sqref="G5:H5 V5:X5">
    <cfRule type="cellIs" dxfId="6" priority="19" operator="between">
      <formula>"75.01%"</formula>
      <formula>"99.99%"</formula>
    </cfRule>
  </conditionalFormatting>
  <conditionalFormatting sqref="G5:H5 V5:X5">
    <cfRule type="cellIs" dxfId="5" priority="20" operator="greaterThanOrEqual">
      <formula>"100%"</formula>
    </cfRule>
  </conditionalFormatting>
  <conditionalFormatting sqref="G69:H69 V69:X69">
    <cfRule type="cellIs" dxfId="4" priority="21" operator="between">
      <formula>"0%"</formula>
      <formula>"25%"</formula>
    </cfRule>
  </conditionalFormatting>
  <conditionalFormatting sqref="G69:H69 V69:X69">
    <cfRule type="cellIs" dxfId="3" priority="22" operator="between">
      <formula>"25.01%"</formula>
      <formula>"50%"</formula>
    </cfRule>
  </conditionalFormatting>
  <conditionalFormatting sqref="G69:H69 V69:X69">
    <cfRule type="cellIs" dxfId="2" priority="23" operator="between">
      <formula>"50.01%"</formula>
      <formula>"75%"</formula>
    </cfRule>
  </conditionalFormatting>
  <conditionalFormatting sqref="G69:H69 V69:X69">
    <cfRule type="cellIs" dxfId="1" priority="24" operator="between">
      <formula>"75.01%"</formula>
      <formula>"99.99%"</formula>
    </cfRule>
  </conditionalFormatting>
  <conditionalFormatting sqref="G69:H69 V69:X69">
    <cfRule type="cellIs" dxfId="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61"/>
      <c r="B1" s="62"/>
      <c r="C1" s="515" t="s">
        <v>167</v>
      </c>
      <c r="D1" s="509"/>
      <c r="E1" s="516" t="s">
        <v>168</v>
      </c>
      <c r="F1" s="508"/>
      <c r="G1" s="508"/>
      <c r="H1" s="509"/>
      <c r="I1" s="517" t="s">
        <v>169</v>
      </c>
      <c r="J1" s="508"/>
      <c r="K1" s="508"/>
      <c r="L1" s="509"/>
      <c r="M1" s="518" t="s">
        <v>170</v>
      </c>
      <c r="N1" s="508"/>
      <c r="O1" s="509"/>
      <c r="P1" s="520" t="s">
        <v>171</v>
      </c>
      <c r="Q1" s="508"/>
      <c r="R1" s="509"/>
      <c r="S1" s="518" t="s">
        <v>172</v>
      </c>
      <c r="T1" s="508"/>
      <c r="U1" s="509"/>
      <c r="V1" s="369"/>
      <c r="W1" s="370"/>
      <c r="X1" s="370"/>
      <c r="Y1" s="370"/>
      <c r="Z1" s="507" t="s">
        <v>174</v>
      </c>
      <c r="AA1" s="508"/>
      <c r="AB1" s="509"/>
      <c r="AC1" s="507" t="s">
        <v>175</v>
      </c>
      <c r="AD1" s="508"/>
      <c r="AE1" s="509"/>
      <c r="AF1" s="507" t="s">
        <v>176</v>
      </c>
      <c r="AG1" s="508"/>
      <c r="AH1" s="509"/>
      <c r="AI1" s="507" t="s">
        <v>177</v>
      </c>
      <c r="AJ1" s="508"/>
      <c r="AK1" s="509"/>
      <c r="AL1" s="507" t="s">
        <v>178</v>
      </c>
      <c r="AM1" s="508"/>
      <c r="AN1" s="509"/>
      <c r="AO1" s="507" t="s">
        <v>179</v>
      </c>
      <c r="AP1" s="508"/>
      <c r="AQ1" s="509"/>
      <c r="AR1" s="507" t="s">
        <v>180</v>
      </c>
      <c r="AS1" s="508"/>
      <c r="AT1" s="509"/>
      <c r="AU1" s="507" t="s">
        <v>181</v>
      </c>
      <c r="AV1" s="508"/>
      <c r="AW1" s="509"/>
      <c r="AX1" s="507" t="s">
        <v>182</v>
      </c>
      <c r="AY1" s="508"/>
      <c r="AZ1" s="509"/>
      <c r="BA1" s="507" t="s">
        <v>183</v>
      </c>
      <c r="BB1" s="508"/>
      <c r="BC1" s="509"/>
      <c r="BD1" s="507" t="s">
        <v>184</v>
      </c>
      <c r="BE1" s="508"/>
      <c r="BF1" s="509"/>
      <c r="BG1" s="507" t="s">
        <v>185</v>
      </c>
      <c r="BH1" s="508"/>
      <c r="BI1" s="509"/>
      <c r="BJ1" s="507" t="s">
        <v>186</v>
      </c>
      <c r="BK1" s="508"/>
      <c r="BL1" s="509"/>
      <c r="BM1" s="63"/>
      <c r="BN1" s="63"/>
      <c r="BO1" s="63"/>
      <c r="BP1" s="63"/>
      <c r="BQ1" s="63"/>
    </row>
    <row r="2" spans="1:69" ht="45.75" customHeight="1">
      <c r="A2" s="64"/>
      <c r="B2" s="65"/>
      <c r="C2" s="64" t="s">
        <v>52</v>
      </c>
      <c r="D2" s="66" t="s">
        <v>187</v>
      </c>
      <c r="E2" s="67" t="s">
        <v>188</v>
      </c>
      <c r="F2" s="371" t="s">
        <v>696</v>
      </c>
      <c r="G2" s="371"/>
      <c r="H2" s="68" t="s">
        <v>63</v>
      </c>
      <c r="I2" s="69" t="s">
        <v>62</v>
      </c>
      <c r="J2" s="69" t="s">
        <v>147</v>
      </c>
      <c r="K2" s="69" t="s">
        <v>191</v>
      </c>
      <c r="L2" s="69" t="s">
        <v>63</v>
      </c>
      <c r="M2" s="70" t="s">
        <v>62</v>
      </c>
      <c r="N2" s="70" t="s">
        <v>147</v>
      </c>
      <c r="O2" s="70" t="s">
        <v>63</v>
      </c>
      <c r="P2" s="68" t="s">
        <v>62</v>
      </c>
      <c r="Q2" s="68" t="s">
        <v>147</v>
      </c>
      <c r="R2" s="68" t="s">
        <v>63</v>
      </c>
      <c r="S2" s="70" t="s">
        <v>192</v>
      </c>
      <c r="T2" s="70" t="s">
        <v>147</v>
      </c>
      <c r="U2" s="70" t="s">
        <v>193</v>
      </c>
      <c r="V2" s="372" t="s">
        <v>697</v>
      </c>
      <c r="W2" s="372" t="s">
        <v>698</v>
      </c>
      <c r="X2" s="372" t="s">
        <v>699</v>
      </c>
      <c r="Y2" s="372" t="s">
        <v>700</v>
      </c>
      <c r="Z2" s="73" t="s">
        <v>62</v>
      </c>
      <c r="AA2" s="73" t="s">
        <v>147</v>
      </c>
      <c r="AB2" s="73" t="s">
        <v>63</v>
      </c>
      <c r="AC2" s="73" t="s">
        <v>62</v>
      </c>
      <c r="AD2" s="73" t="s">
        <v>147</v>
      </c>
      <c r="AE2" s="73" t="s">
        <v>63</v>
      </c>
      <c r="AF2" s="73" t="s">
        <v>62</v>
      </c>
      <c r="AG2" s="73" t="s">
        <v>147</v>
      </c>
      <c r="AH2" s="73" t="s">
        <v>63</v>
      </c>
      <c r="AI2" s="73" t="s">
        <v>62</v>
      </c>
      <c r="AJ2" s="73" t="s">
        <v>147</v>
      </c>
      <c r="AK2" s="73" t="s">
        <v>63</v>
      </c>
      <c r="AL2" s="73" t="s">
        <v>62</v>
      </c>
      <c r="AM2" s="73" t="s">
        <v>147</v>
      </c>
      <c r="AN2" s="73" t="s">
        <v>63</v>
      </c>
      <c r="AO2" s="73" t="s">
        <v>62</v>
      </c>
      <c r="AP2" s="73" t="s">
        <v>147</v>
      </c>
      <c r="AQ2" s="73" t="s">
        <v>63</v>
      </c>
      <c r="AR2" s="73" t="s">
        <v>62</v>
      </c>
      <c r="AS2" s="73" t="s">
        <v>147</v>
      </c>
      <c r="AT2" s="73" t="s">
        <v>63</v>
      </c>
      <c r="AU2" s="73" t="s">
        <v>62</v>
      </c>
      <c r="AV2" s="73" t="s">
        <v>147</v>
      </c>
      <c r="AW2" s="73" t="s">
        <v>63</v>
      </c>
      <c r="AX2" s="73" t="s">
        <v>62</v>
      </c>
      <c r="AY2" s="73" t="s">
        <v>147</v>
      </c>
      <c r="AZ2" s="73" t="s">
        <v>63</v>
      </c>
      <c r="BA2" s="73" t="s">
        <v>62</v>
      </c>
      <c r="BB2" s="73" t="s">
        <v>147</v>
      </c>
      <c r="BC2" s="73" t="s">
        <v>63</v>
      </c>
      <c r="BD2" s="73" t="s">
        <v>62</v>
      </c>
      <c r="BE2" s="73" t="s">
        <v>147</v>
      </c>
      <c r="BF2" s="73" t="s">
        <v>63</v>
      </c>
      <c r="BG2" s="73" t="s">
        <v>62</v>
      </c>
      <c r="BH2" s="73" t="s">
        <v>147</v>
      </c>
      <c r="BI2" s="73" t="s">
        <v>63</v>
      </c>
      <c r="BJ2" s="73" t="s">
        <v>62</v>
      </c>
      <c r="BK2" s="73" t="s">
        <v>147</v>
      </c>
      <c r="BL2" s="73" t="s">
        <v>63</v>
      </c>
      <c r="BM2" s="63"/>
      <c r="BN2" s="63"/>
      <c r="BO2" s="63"/>
      <c r="BP2" s="63"/>
      <c r="BQ2" s="63"/>
    </row>
    <row r="3" spans="1:69" ht="21">
      <c r="A3" s="74" t="s">
        <v>196</v>
      </c>
      <c r="B3" s="75" t="s">
        <v>197</v>
      </c>
      <c r="C3" s="76" t="s">
        <v>53</v>
      </c>
      <c r="D3" s="74" t="s">
        <v>198</v>
      </c>
      <c r="E3" s="77">
        <f t="shared" ref="E3:F3" si="0">E5+E13+E68+E97+E160</f>
        <v>2379653.64</v>
      </c>
      <c r="F3" s="77">
        <f t="shared" si="0"/>
        <v>1994906.2963500002</v>
      </c>
      <c r="G3" s="77"/>
      <c r="H3" s="77">
        <f t="shared" ref="H3:O3" si="1">H5+H13+H68+H97+H160</f>
        <v>4614392.4400000004</v>
      </c>
      <c r="I3" s="79">
        <f t="shared" si="1"/>
        <v>230317.37</v>
      </c>
      <c r="J3" s="79">
        <f t="shared" si="1"/>
        <v>2466010.4700000002</v>
      </c>
      <c r="K3" s="79">
        <f t="shared" si="1"/>
        <v>16426.96</v>
      </c>
      <c r="L3" s="79">
        <f t="shared" si="1"/>
        <v>0</v>
      </c>
      <c r="M3" s="80">
        <f t="shared" si="1"/>
        <v>20912.669999999998</v>
      </c>
      <c r="N3" s="80">
        <f t="shared" si="1"/>
        <v>1030242.4400000001</v>
      </c>
      <c r="O3" s="80">
        <f t="shared" si="1"/>
        <v>0</v>
      </c>
      <c r="P3" s="81">
        <f t="shared" ref="P3:R3" si="2">IF(BJ3=0,SUM(Z3+AC3+AF3+AI3+AL3+AO3+AR3+AU3+AX3+BA3+BD3+BG3),BJ3)</f>
        <v>20912.669999999998</v>
      </c>
      <c r="Q3" s="81">
        <f t="shared" si="2"/>
        <v>1030242.44</v>
      </c>
      <c r="R3" s="68">
        <f t="shared" si="2"/>
        <v>0</v>
      </c>
      <c r="S3" s="70">
        <f t="shared" ref="S3:U3" si="3">S5+S13+S68+S97+S160</f>
        <v>208841.69999999998</v>
      </c>
      <c r="T3" s="70">
        <f t="shared" si="3"/>
        <v>1419341.0700000003</v>
      </c>
      <c r="U3" s="70">
        <f t="shared" si="3"/>
        <v>0</v>
      </c>
      <c r="V3" s="373"/>
      <c r="W3" s="82">
        <f t="shared" ref="W3:Y3" si="4">SUM(W6:W188)</f>
        <v>1407477.47</v>
      </c>
      <c r="X3" s="82">
        <f t="shared" si="4"/>
        <v>305678.04000000004</v>
      </c>
      <c r="Y3" s="374">
        <f t="shared" si="4"/>
        <v>2410833.2699999996</v>
      </c>
      <c r="Z3" s="82">
        <f t="shared" ref="Z3:BL3" si="5">Z5+Z13+Z68+Z97+Z160</f>
        <v>0</v>
      </c>
      <c r="AA3" s="82">
        <f t="shared" si="5"/>
        <v>219966.24</v>
      </c>
      <c r="AB3" s="82">
        <f t="shared" si="5"/>
        <v>0</v>
      </c>
      <c r="AC3" s="82">
        <f t="shared" si="5"/>
        <v>0</v>
      </c>
      <c r="AD3" s="82">
        <f t="shared" si="5"/>
        <v>232440.47</v>
      </c>
      <c r="AE3" s="82">
        <f t="shared" si="5"/>
        <v>0</v>
      </c>
      <c r="AF3" s="82">
        <f t="shared" si="5"/>
        <v>2029.32</v>
      </c>
      <c r="AG3" s="82">
        <f t="shared" si="5"/>
        <v>268852.19999999995</v>
      </c>
      <c r="AH3" s="82">
        <f t="shared" si="5"/>
        <v>0</v>
      </c>
      <c r="AI3" s="82">
        <f t="shared" si="5"/>
        <v>18883.349999999999</v>
      </c>
      <c r="AJ3" s="82">
        <f t="shared" si="5"/>
        <v>308983.53000000003</v>
      </c>
      <c r="AK3" s="82">
        <f t="shared" si="5"/>
        <v>0</v>
      </c>
      <c r="AL3" s="82">
        <f t="shared" si="5"/>
        <v>0</v>
      </c>
      <c r="AM3" s="82">
        <f t="shared" si="5"/>
        <v>0</v>
      </c>
      <c r="AN3" s="82">
        <f t="shared" si="5"/>
        <v>0</v>
      </c>
      <c r="AO3" s="82">
        <f t="shared" si="5"/>
        <v>0</v>
      </c>
      <c r="AP3" s="82">
        <f t="shared" si="5"/>
        <v>0</v>
      </c>
      <c r="AQ3" s="82">
        <f t="shared" si="5"/>
        <v>0</v>
      </c>
      <c r="AR3" s="82">
        <f t="shared" si="5"/>
        <v>0</v>
      </c>
      <c r="AS3" s="82">
        <f t="shared" si="5"/>
        <v>0</v>
      </c>
      <c r="AT3" s="82">
        <f t="shared" si="5"/>
        <v>0</v>
      </c>
      <c r="AU3" s="82">
        <f t="shared" si="5"/>
        <v>0</v>
      </c>
      <c r="AV3" s="82">
        <f t="shared" si="5"/>
        <v>0</v>
      </c>
      <c r="AW3" s="82">
        <f t="shared" si="5"/>
        <v>0</v>
      </c>
      <c r="AX3" s="82">
        <f t="shared" si="5"/>
        <v>0</v>
      </c>
      <c r="AY3" s="82">
        <f t="shared" si="5"/>
        <v>0</v>
      </c>
      <c r="AZ3" s="82">
        <f t="shared" si="5"/>
        <v>0</v>
      </c>
      <c r="BA3" s="82">
        <f t="shared" si="5"/>
        <v>0</v>
      </c>
      <c r="BB3" s="82">
        <f t="shared" si="5"/>
        <v>0</v>
      </c>
      <c r="BC3" s="82">
        <f t="shared" si="5"/>
        <v>0</v>
      </c>
      <c r="BD3" s="82">
        <f t="shared" si="5"/>
        <v>0</v>
      </c>
      <c r="BE3" s="82">
        <f t="shared" si="5"/>
        <v>0</v>
      </c>
      <c r="BF3" s="82">
        <f t="shared" si="5"/>
        <v>0</v>
      </c>
      <c r="BG3" s="82">
        <f t="shared" si="5"/>
        <v>0</v>
      </c>
      <c r="BH3" s="82">
        <f t="shared" si="5"/>
        <v>0</v>
      </c>
      <c r="BI3" s="82">
        <f t="shared" si="5"/>
        <v>0</v>
      </c>
      <c r="BJ3" s="82">
        <f t="shared" si="5"/>
        <v>0</v>
      </c>
      <c r="BK3" s="82">
        <f t="shared" si="5"/>
        <v>0</v>
      </c>
      <c r="BL3" s="82">
        <f t="shared" si="5"/>
        <v>0</v>
      </c>
      <c r="BM3" s="83"/>
      <c r="BN3" s="84"/>
      <c r="BO3" s="84"/>
      <c r="BP3" s="84"/>
      <c r="BQ3" s="84"/>
    </row>
    <row r="4" spans="1:69" ht="21">
      <c r="A4" s="74"/>
      <c r="B4" s="75"/>
      <c r="C4" s="76"/>
      <c r="D4" s="74"/>
      <c r="E4" s="77">
        <f>E3*14.5%</f>
        <v>345049.77779999998</v>
      </c>
      <c r="F4" s="77">
        <f>E3-F3</f>
        <v>384747.34364999994</v>
      </c>
      <c r="G4" s="77"/>
      <c r="H4" s="77">
        <f>F4-E4</f>
        <v>39697.565849999955</v>
      </c>
      <c r="I4" s="79"/>
      <c r="J4" s="79"/>
      <c r="K4" s="79"/>
      <c r="L4" s="79"/>
      <c r="M4" s="80"/>
      <c r="N4" s="80"/>
      <c r="O4" s="80"/>
      <c r="P4" s="81"/>
      <c r="Q4" s="81"/>
      <c r="R4" s="68"/>
      <c r="S4" s="70"/>
      <c r="T4" s="70"/>
      <c r="U4" s="70"/>
      <c r="V4" s="373"/>
      <c r="W4" s="82"/>
      <c r="X4" s="82"/>
      <c r="Y4" s="374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3"/>
      <c r="BN4" s="84"/>
      <c r="BO4" s="84"/>
      <c r="BP4" s="84"/>
      <c r="BQ4" s="84"/>
    </row>
    <row r="5" spans="1:69" ht="21">
      <c r="A5" s="85"/>
      <c r="B5" s="85"/>
      <c r="C5" s="85" t="s">
        <v>199</v>
      </c>
      <c r="D5" s="85"/>
      <c r="E5" s="86">
        <f t="shared" ref="E5:F5" si="6">SUM(E6:E12)</f>
        <v>48607.67</v>
      </c>
      <c r="F5" s="86">
        <f t="shared" si="6"/>
        <v>29937.053850000004</v>
      </c>
      <c r="G5" s="86"/>
      <c r="H5" s="86">
        <f>SUM(H7:H12)</f>
        <v>123386.01999999999</v>
      </c>
      <c r="I5" s="86">
        <f>SUM(I6:I12)</f>
        <v>2348</v>
      </c>
      <c r="J5" s="86">
        <f>SUM(J7:J12)</f>
        <v>17783.25</v>
      </c>
      <c r="K5" s="86"/>
      <c r="L5" s="86">
        <f>SUM(L15)</f>
        <v>0</v>
      </c>
      <c r="M5" s="86">
        <f t="shared" ref="M5:N5" si="7">SUM(M6:M12)</f>
        <v>304</v>
      </c>
      <c r="N5" s="86">
        <f t="shared" si="7"/>
        <v>1950</v>
      </c>
      <c r="O5" s="86">
        <f>SUM(O15)</f>
        <v>0</v>
      </c>
      <c r="P5" s="86">
        <f t="shared" ref="P5:R5" si="8">IF(BJ5=0,SUM(Z5+AC5+AF5+AI5+AL5+AO5+AR5+AU5+AX5+BA5+BD5+BG5),BJ5)</f>
        <v>304</v>
      </c>
      <c r="Q5" s="86">
        <f t="shared" si="8"/>
        <v>1950</v>
      </c>
      <c r="R5" s="86">
        <f t="shared" si="8"/>
        <v>0</v>
      </c>
      <c r="S5" s="86">
        <f t="shared" ref="S5:U5" si="9">SUM(S6:S12)</f>
        <v>2044</v>
      </c>
      <c r="T5" s="86">
        <f t="shared" si="9"/>
        <v>15833.25</v>
      </c>
      <c r="U5" s="86">
        <f t="shared" si="9"/>
        <v>0</v>
      </c>
      <c r="V5" s="373"/>
      <c r="W5" s="86"/>
      <c r="X5" s="86"/>
      <c r="Y5" s="86"/>
      <c r="Z5" s="86">
        <f t="shared" ref="Z5:AE5" si="10">SUM(Z15)</f>
        <v>0</v>
      </c>
      <c r="AA5" s="86">
        <f t="shared" si="10"/>
        <v>0</v>
      </c>
      <c r="AB5" s="86">
        <f t="shared" si="10"/>
        <v>0</v>
      </c>
      <c r="AC5" s="86">
        <f t="shared" si="10"/>
        <v>0</v>
      </c>
      <c r="AD5" s="86">
        <f t="shared" si="10"/>
        <v>0</v>
      </c>
      <c r="AE5" s="86">
        <f t="shared" si="10"/>
        <v>0</v>
      </c>
      <c r="AF5" s="86">
        <f>SUM(AF6:AF12)</f>
        <v>304</v>
      </c>
      <c r="AG5" s="86">
        <f t="shared" ref="AG5:AI5" si="11">SUM(AG15)</f>
        <v>0</v>
      </c>
      <c r="AH5" s="86">
        <f t="shared" si="11"/>
        <v>0</v>
      </c>
      <c r="AI5" s="86">
        <f t="shared" si="11"/>
        <v>0</v>
      </c>
      <c r="AJ5" s="86">
        <f>SUM(AJ6:AJ12)</f>
        <v>1950</v>
      </c>
      <c r="AK5" s="86">
        <f t="shared" ref="AK5:BL5" si="12">SUM(AK15)</f>
        <v>0</v>
      </c>
      <c r="AL5" s="86">
        <f t="shared" si="12"/>
        <v>0</v>
      </c>
      <c r="AM5" s="86">
        <f t="shared" si="12"/>
        <v>0</v>
      </c>
      <c r="AN5" s="86">
        <f t="shared" si="12"/>
        <v>0</v>
      </c>
      <c r="AO5" s="86">
        <f t="shared" si="12"/>
        <v>0</v>
      </c>
      <c r="AP5" s="86">
        <f t="shared" si="12"/>
        <v>0</v>
      </c>
      <c r="AQ5" s="86">
        <f t="shared" si="12"/>
        <v>0</v>
      </c>
      <c r="AR5" s="86">
        <f t="shared" si="12"/>
        <v>0</v>
      </c>
      <c r="AS5" s="86">
        <f t="shared" si="12"/>
        <v>0</v>
      </c>
      <c r="AT5" s="86">
        <f t="shared" si="12"/>
        <v>0</v>
      </c>
      <c r="AU5" s="86">
        <f t="shared" si="12"/>
        <v>0</v>
      </c>
      <c r="AV5" s="86">
        <f t="shared" si="12"/>
        <v>0</v>
      </c>
      <c r="AW5" s="86">
        <f t="shared" si="12"/>
        <v>0</v>
      </c>
      <c r="AX5" s="86">
        <f t="shared" si="12"/>
        <v>0</v>
      </c>
      <c r="AY5" s="86">
        <f t="shared" si="12"/>
        <v>0</v>
      </c>
      <c r="AZ5" s="86">
        <f t="shared" si="12"/>
        <v>0</v>
      </c>
      <c r="BA5" s="86">
        <f t="shared" si="12"/>
        <v>0</v>
      </c>
      <c r="BB5" s="86">
        <f t="shared" si="12"/>
        <v>0</v>
      </c>
      <c r="BC5" s="86">
        <f t="shared" si="12"/>
        <v>0</v>
      </c>
      <c r="BD5" s="86">
        <f t="shared" si="12"/>
        <v>0</v>
      </c>
      <c r="BE5" s="86">
        <f t="shared" si="12"/>
        <v>0</v>
      </c>
      <c r="BF5" s="86">
        <f t="shared" si="12"/>
        <v>0</v>
      </c>
      <c r="BG5" s="86">
        <f t="shared" si="12"/>
        <v>0</v>
      </c>
      <c r="BH5" s="86">
        <f t="shared" si="12"/>
        <v>0</v>
      </c>
      <c r="BI5" s="86">
        <f t="shared" si="12"/>
        <v>0</v>
      </c>
      <c r="BJ5" s="86">
        <f t="shared" si="12"/>
        <v>0</v>
      </c>
      <c r="BK5" s="86">
        <f t="shared" si="12"/>
        <v>0</v>
      </c>
      <c r="BL5" s="86">
        <f t="shared" si="12"/>
        <v>0</v>
      </c>
      <c r="BM5" s="83"/>
      <c r="BN5" s="84"/>
      <c r="BO5" s="84"/>
      <c r="BP5" s="84"/>
      <c r="BQ5" s="84"/>
    </row>
    <row r="6" spans="1:69" ht="15.75" customHeight="1">
      <c r="A6" s="88" t="s">
        <v>472</v>
      </c>
      <c r="B6" s="88"/>
      <c r="C6" s="89" t="s">
        <v>200</v>
      </c>
      <c r="D6" s="90" t="s">
        <v>201</v>
      </c>
      <c r="E6" s="91">
        <v>1500</v>
      </c>
      <c r="F6" s="91">
        <f>-(E6*14.5%)+E6</f>
        <v>1282.5</v>
      </c>
      <c r="G6" s="91"/>
      <c r="H6" s="92"/>
      <c r="I6" s="94">
        <v>1500</v>
      </c>
      <c r="J6" s="95"/>
      <c r="K6" s="95"/>
      <c r="L6" s="94"/>
      <c r="M6" s="96">
        <f t="shared" ref="M6:O6" si="13">Z6+AC6+AF6+AI6+AL6+AO6+AR6+AU6+AX6+BA6+BD6+BG6</f>
        <v>0</v>
      </c>
      <c r="N6" s="96">
        <f t="shared" si="13"/>
        <v>0</v>
      </c>
      <c r="O6" s="96">
        <f t="shared" si="13"/>
        <v>0</v>
      </c>
      <c r="P6" s="81">
        <f t="shared" ref="P6:R6" si="14">IF(BJ6=0,SUM(Z6+AC6+AF6+AI6+AL6+AO6+AR6+AU6+AX6+BA6+BD6+BG6),BJ6)</f>
        <v>0</v>
      </c>
      <c r="Q6" s="81">
        <f t="shared" si="14"/>
        <v>0</v>
      </c>
      <c r="R6" s="81">
        <f t="shared" si="14"/>
        <v>0</v>
      </c>
      <c r="S6" s="96">
        <f t="shared" ref="S6:S12" si="15">I6-M6</f>
        <v>1500</v>
      </c>
      <c r="T6" s="96"/>
      <c r="U6" s="96"/>
      <c r="V6" s="375"/>
      <c r="W6" s="95">
        <f t="shared" ref="W6:W9" si="16">AJ6*11</f>
        <v>0</v>
      </c>
      <c r="X6" s="95">
        <f t="shared" ref="X6:X8" si="17">W6-T6</f>
        <v>0</v>
      </c>
      <c r="Y6" s="376">
        <f>E6-X6</f>
        <v>1500</v>
      </c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8"/>
      <c r="BN6" s="99"/>
      <c r="BO6" s="99"/>
      <c r="BP6" s="99"/>
      <c r="BQ6" s="99"/>
    </row>
    <row r="7" spans="1:69" ht="15.75" customHeight="1">
      <c r="A7" s="88"/>
      <c r="B7" s="88"/>
      <c r="C7" s="100" t="s">
        <v>202</v>
      </c>
      <c r="D7" s="90" t="s">
        <v>203</v>
      </c>
      <c r="E7" s="91">
        <v>4202</v>
      </c>
      <c r="F7" s="377">
        <v>0</v>
      </c>
      <c r="G7" s="377">
        <v>0</v>
      </c>
      <c r="H7" s="92">
        <v>10345.6</v>
      </c>
      <c r="I7" s="94"/>
      <c r="J7" s="95"/>
      <c r="K7" s="95"/>
      <c r="L7" s="94"/>
      <c r="M7" s="96">
        <f t="shared" ref="M7:O7" si="18">Z7+AC7+AF7+AI7+AL7+AO7+AR7+AU7+AX7+BA7+BD7+BG7</f>
        <v>0</v>
      </c>
      <c r="N7" s="96">
        <f t="shared" si="18"/>
        <v>0</v>
      </c>
      <c r="O7" s="96">
        <f t="shared" si="18"/>
        <v>0</v>
      </c>
      <c r="P7" s="81">
        <f t="shared" ref="P7:R7" si="19">IF(BJ7=0,SUM(Z7+AC7+AF7+AI7+AL7+AO7+AR7+AU7+AX7+BA7+BD7+BG7),BJ7)</f>
        <v>0</v>
      </c>
      <c r="Q7" s="81">
        <f t="shared" si="19"/>
        <v>0</v>
      </c>
      <c r="R7" s="81">
        <f t="shared" si="19"/>
        <v>0</v>
      </c>
      <c r="S7" s="96">
        <f t="shared" si="15"/>
        <v>0</v>
      </c>
      <c r="T7" s="96">
        <f t="shared" ref="T7:T12" si="20">J7-N7</f>
        <v>0</v>
      </c>
      <c r="U7" s="96">
        <f t="shared" ref="U7:U12" si="21">L7-O7</f>
        <v>0</v>
      </c>
      <c r="V7" s="375"/>
      <c r="W7" s="95">
        <f t="shared" si="16"/>
        <v>0</v>
      </c>
      <c r="X7" s="95">
        <f t="shared" si="17"/>
        <v>0</v>
      </c>
      <c r="Y7" s="376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8"/>
      <c r="BN7" s="99"/>
      <c r="BO7" s="99"/>
      <c r="BP7" s="99"/>
      <c r="BQ7" s="99"/>
    </row>
    <row r="8" spans="1:69" ht="15.75" customHeight="1">
      <c r="A8" s="88"/>
      <c r="B8" s="88"/>
      <c r="C8" s="100" t="s">
        <v>204</v>
      </c>
      <c r="D8" s="90" t="s">
        <v>205</v>
      </c>
      <c r="E8" s="91">
        <v>1680.8</v>
      </c>
      <c r="F8" s="377">
        <v>0</v>
      </c>
      <c r="G8" s="377">
        <v>0</v>
      </c>
      <c r="H8" s="92">
        <v>2955.35</v>
      </c>
      <c r="I8" s="94"/>
      <c r="J8" s="95"/>
      <c r="K8" s="95"/>
      <c r="L8" s="94"/>
      <c r="M8" s="96">
        <f t="shared" ref="M8:O8" si="22">Z8+AC8+AF8+AI8+AL8+AO8+AR8+AU8+AX8+BA8+BD8+BG8</f>
        <v>0</v>
      </c>
      <c r="N8" s="96">
        <f t="shared" si="22"/>
        <v>0</v>
      </c>
      <c r="O8" s="96">
        <f t="shared" si="22"/>
        <v>0</v>
      </c>
      <c r="P8" s="81">
        <f t="shared" ref="P8:R8" si="23">IF(BJ8=0,SUM(Z8+AC8+AF8+AI8+AL8+AO8+AR8+AU8+AX8+BA8+BD8+BG8),BJ8)</f>
        <v>0</v>
      </c>
      <c r="Q8" s="81">
        <f t="shared" si="23"/>
        <v>0</v>
      </c>
      <c r="R8" s="81">
        <f t="shared" si="23"/>
        <v>0</v>
      </c>
      <c r="S8" s="96">
        <f t="shared" si="15"/>
        <v>0</v>
      </c>
      <c r="T8" s="96">
        <f t="shared" si="20"/>
        <v>0</v>
      </c>
      <c r="U8" s="96">
        <f t="shared" si="21"/>
        <v>0</v>
      </c>
      <c r="V8" s="375"/>
      <c r="W8" s="95">
        <f t="shared" si="16"/>
        <v>0</v>
      </c>
      <c r="X8" s="95">
        <f t="shared" si="17"/>
        <v>0</v>
      </c>
      <c r="Y8" s="376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8"/>
      <c r="BN8" s="99"/>
      <c r="BO8" s="99"/>
      <c r="BP8" s="99"/>
      <c r="BQ8" s="99"/>
    </row>
    <row r="9" spans="1:69" ht="15.75" customHeight="1">
      <c r="A9" s="88"/>
      <c r="B9" s="378" t="s">
        <v>701</v>
      </c>
      <c r="C9" s="100" t="s">
        <v>207</v>
      </c>
      <c r="D9" s="90" t="s">
        <v>702</v>
      </c>
      <c r="E9" s="91">
        <v>15127.2</v>
      </c>
      <c r="F9" s="379">
        <f>-(E9*14.5%)+E9</f>
        <v>12933.756000000001</v>
      </c>
      <c r="G9" s="380" t="s">
        <v>703</v>
      </c>
      <c r="H9" s="92">
        <v>58483.53</v>
      </c>
      <c r="I9" s="94"/>
      <c r="J9" s="95">
        <v>15833.25</v>
      </c>
      <c r="K9" s="95"/>
      <c r="L9" s="94"/>
      <c r="M9" s="96">
        <f t="shared" ref="M9:O9" si="24">Z9+AC9+AF9+AI9+AL9+AO9+AR9+AU9+AX9+BA9+BD9+BG9</f>
        <v>0</v>
      </c>
      <c r="N9" s="96">
        <f t="shared" si="24"/>
        <v>0</v>
      </c>
      <c r="O9" s="96">
        <f t="shared" si="24"/>
        <v>0</v>
      </c>
      <c r="P9" s="81">
        <f t="shared" ref="P9:R9" si="25">IF(BJ9=0,SUM(Z9+AC9+AF9+AI9+AL9+AO9+AR9+AU9+AX9+BA9+BD9+BG9),BJ9)</f>
        <v>0</v>
      </c>
      <c r="Q9" s="81">
        <f t="shared" si="25"/>
        <v>0</v>
      </c>
      <c r="R9" s="81">
        <f t="shared" si="25"/>
        <v>0</v>
      </c>
      <c r="S9" s="96">
        <f t="shared" si="15"/>
        <v>0</v>
      </c>
      <c r="T9" s="96">
        <f t="shared" si="20"/>
        <v>15833.25</v>
      </c>
      <c r="U9" s="96">
        <f t="shared" si="21"/>
        <v>0</v>
      </c>
      <c r="V9" s="375"/>
      <c r="W9" s="95">
        <f t="shared" si="16"/>
        <v>0</v>
      </c>
      <c r="X9" s="95"/>
      <c r="Y9" s="376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8"/>
      <c r="BN9" s="99"/>
      <c r="BO9" s="99"/>
      <c r="BP9" s="99"/>
      <c r="BQ9" s="99"/>
    </row>
    <row r="10" spans="1:69" ht="15.75" customHeight="1">
      <c r="A10" s="88"/>
      <c r="B10" s="88"/>
      <c r="C10" s="100" t="s">
        <v>209</v>
      </c>
      <c r="D10" s="90" t="s">
        <v>69</v>
      </c>
      <c r="E10" s="91">
        <v>8029.07</v>
      </c>
      <c r="F10" s="381">
        <f>-(E10*14.5%)+E10-3000</f>
        <v>3864.8548499999997</v>
      </c>
      <c r="G10" s="377">
        <v>3000</v>
      </c>
      <c r="H10" s="92"/>
      <c r="I10" s="94"/>
      <c r="J10" s="352">
        <v>1950</v>
      </c>
      <c r="K10" s="95"/>
      <c r="L10" s="94"/>
      <c r="M10" s="96">
        <f t="shared" ref="M10:O10" si="26">Z10+AC10+AF10+AI10+AL10+AO10+AR10+AU10+AX10+BA10+BD10+BG10</f>
        <v>0</v>
      </c>
      <c r="N10" s="96">
        <f t="shared" si="26"/>
        <v>1950</v>
      </c>
      <c r="O10" s="96">
        <f t="shared" si="26"/>
        <v>0</v>
      </c>
      <c r="P10" s="81">
        <f t="shared" ref="P10:R10" si="27">IF(BJ10=0,SUM(Z10+AC10+AF10+AI10+AL10+AO10+AR10+AU10+AX10+BA10+BD10+BG10),BJ10)</f>
        <v>0</v>
      </c>
      <c r="Q10" s="81">
        <f t="shared" si="27"/>
        <v>1950</v>
      </c>
      <c r="R10" s="81">
        <f t="shared" si="27"/>
        <v>0</v>
      </c>
      <c r="S10" s="96">
        <f t="shared" si="15"/>
        <v>0</v>
      </c>
      <c r="T10" s="96">
        <f t="shared" si="20"/>
        <v>0</v>
      </c>
      <c r="U10" s="96">
        <f t="shared" si="21"/>
        <v>0</v>
      </c>
      <c r="V10" s="375"/>
      <c r="W10" s="95"/>
      <c r="X10" s="95"/>
      <c r="Y10" s="376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361">
        <v>1950</v>
      </c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8"/>
      <c r="BN10" s="99"/>
      <c r="BO10" s="99"/>
      <c r="BP10" s="99"/>
      <c r="BQ10" s="99"/>
    </row>
    <row r="11" spans="1:69" ht="15.75" customHeight="1">
      <c r="A11" s="358" t="s">
        <v>575</v>
      </c>
      <c r="B11" s="88"/>
      <c r="C11" s="103" t="s">
        <v>210</v>
      </c>
      <c r="D11" s="90" t="s">
        <v>70</v>
      </c>
      <c r="E11" s="382">
        <v>13866.6</v>
      </c>
      <c r="F11" s="91">
        <f>-(E11*14.5%)+E11</f>
        <v>11855.943000000001</v>
      </c>
      <c r="G11" s="91"/>
      <c r="H11" s="92">
        <v>51601.54</v>
      </c>
      <c r="I11" s="94">
        <f>304+183+361</f>
        <v>848</v>
      </c>
      <c r="J11" s="95"/>
      <c r="K11" s="95"/>
      <c r="L11" s="94"/>
      <c r="M11" s="96">
        <f t="shared" ref="M11:O11" si="28">Z11+AC11+AF11+AI11+AL11+AO11+AR11+AU11+AX11+BA11+BD11+BG11</f>
        <v>304</v>
      </c>
      <c r="N11" s="96">
        <f t="shared" si="28"/>
        <v>0</v>
      </c>
      <c r="O11" s="96">
        <f t="shared" si="28"/>
        <v>0</v>
      </c>
      <c r="P11" s="81">
        <f t="shared" ref="P11:R11" si="29">IF(BJ11=0,SUM(Z11+AC11+AF11+AI11+AL11+AO11+AR11+AU11+AX11+BA11+BD11+BG11),BJ11)</f>
        <v>304</v>
      </c>
      <c r="Q11" s="81">
        <f t="shared" si="29"/>
        <v>0</v>
      </c>
      <c r="R11" s="81">
        <f t="shared" si="29"/>
        <v>0</v>
      </c>
      <c r="S11" s="96">
        <f t="shared" si="15"/>
        <v>544</v>
      </c>
      <c r="T11" s="96">
        <f t="shared" si="20"/>
        <v>0</v>
      </c>
      <c r="U11" s="96">
        <f t="shared" si="21"/>
        <v>0</v>
      </c>
      <c r="V11" s="375"/>
      <c r="W11" s="95">
        <f t="shared" ref="W11:W12" si="30">AJ11*11</f>
        <v>0</v>
      </c>
      <c r="X11" s="95">
        <f t="shared" ref="X11:X12" si="31">W11-T11</f>
        <v>0</v>
      </c>
      <c r="Y11" s="376"/>
      <c r="Z11" s="95"/>
      <c r="AA11" s="95"/>
      <c r="AB11" s="95"/>
      <c r="AC11" s="95"/>
      <c r="AD11" s="95"/>
      <c r="AE11" s="95"/>
      <c r="AF11" s="102">
        <v>304</v>
      </c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8"/>
      <c r="BN11" s="99"/>
      <c r="BO11" s="99"/>
      <c r="BP11" s="99"/>
      <c r="BQ11" s="99"/>
    </row>
    <row r="12" spans="1:69" ht="15.75" customHeight="1">
      <c r="A12" s="88"/>
      <c r="B12" s="88"/>
      <c r="C12" s="100" t="s">
        <v>211</v>
      </c>
      <c r="D12" s="90" t="s">
        <v>71</v>
      </c>
      <c r="E12" s="91">
        <v>4202</v>
      </c>
      <c r="F12" s="377">
        <v>0</v>
      </c>
      <c r="G12" s="377">
        <v>0</v>
      </c>
      <c r="H12" s="91"/>
      <c r="I12" s="94"/>
      <c r="J12" s="95"/>
      <c r="K12" s="95"/>
      <c r="L12" s="94"/>
      <c r="M12" s="96">
        <f t="shared" ref="M12:O12" si="32">Z12+AC12+AF12+AI12+AL12+AO12+AR12+AU12+AX12+BA12+BD12+BG12</f>
        <v>0</v>
      </c>
      <c r="N12" s="96">
        <f t="shared" si="32"/>
        <v>0</v>
      </c>
      <c r="O12" s="96">
        <f t="shared" si="32"/>
        <v>0</v>
      </c>
      <c r="P12" s="81">
        <f t="shared" ref="P12:R12" si="33">IF(BJ12=0,SUM(Z12+AC12+AF12+AI12+AL12+AO12+AR12+AU12+AX12+BA12+BD12+BG12),BJ12)</f>
        <v>0</v>
      </c>
      <c r="Q12" s="81">
        <f t="shared" si="33"/>
        <v>0</v>
      </c>
      <c r="R12" s="81">
        <f t="shared" si="33"/>
        <v>0</v>
      </c>
      <c r="S12" s="96">
        <f t="shared" si="15"/>
        <v>0</v>
      </c>
      <c r="T12" s="96">
        <f t="shared" si="20"/>
        <v>0</v>
      </c>
      <c r="U12" s="96">
        <f t="shared" si="21"/>
        <v>0</v>
      </c>
      <c r="V12" s="375"/>
      <c r="W12" s="95">
        <f t="shared" si="30"/>
        <v>0</v>
      </c>
      <c r="X12" s="95">
        <f t="shared" si="31"/>
        <v>0</v>
      </c>
      <c r="Y12" s="376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8"/>
      <c r="BN12" s="99"/>
      <c r="BO12" s="99"/>
      <c r="BP12" s="99"/>
      <c r="BQ12" s="99"/>
    </row>
    <row r="13" spans="1:69" ht="21">
      <c r="A13" s="104"/>
      <c r="B13" s="104"/>
      <c r="C13" s="104" t="s">
        <v>212</v>
      </c>
      <c r="D13" s="105"/>
      <c r="E13" s="86">
        <f t="shared" ref="E13:F13" si="34">SUM(E14:E67)</f>
        <v>1669164.1900000002</v>
      </c>
      <c r="F13" s="86">
        <f t="shared" si="34"/>
        <v>1317290.6225000001</v>
      </c>
      <c r="G13" s="86"/>
      <c r="H13" s="86">
        <f t="shared" ref="H13:I13" si="35">SUM(H14:H67)</f>
        <v>3250000</v>
      </c>
      <c r="I13" s="86">
        <f t="shared" si="35"/>
        <v>201327.71</v>
      </c>
      <c r="J13" s="86">
        <f t="shared" ref="J13:L13" si="36">SUM(J16:J67)</f>
        <v>1611770.46</v>
      </c>
      <c r="K13" s="86">
        <f t="shared" si="36"/>
        <v>16426.96</v>
      </c>
      <c r="L13" s="86">
        <f t="shared" si="36"/>
        <v>0</v>
      </c>
      <c r="M13" s="86">
        <f t="shared" ref="M13:N13" si="37">SUM(M14:M67)</f>
        <v>20608.669999999998</v>
      </c>
      <c r="N13" s="86">
        <f t="shared" si="37"/>
        <v>662354.75000000012</v>
      </c>
      <c r="O13" s="107">
        <f>SUM(O14:O64)</f>
        <v>0</v>
      </c>
      <c r="P13" s="86">
        <f t="shared" ref="P13:R13" si="38">IF(BJ13=0,SUM(Z13+AC13+AF13+AI13+AL13+AO13+AR13+AU13+AX13+BA13+BD13+BG13),BJ13)</f>
        <v>20608.669999999998</v>
      </c>
      <c r="Q13" s="86">
        <f t="shared" si="38"/>
        <v>662354.74999999988</v>
      </c>
      <c r="R13" s="107">
        <f t="shared" si="38"/>
        <v>0</v>
      </c>
      <c r="S13" s="86">
        <f>SUM(S14:S67)</f>
        <v>180719.03999999998</v>
      </c>
      <c r="T13" s="86">
        <f t="shared" ref="T13:U13" si="39">SUM(T16:T67)</f>
        <v>932988.75000000012</v>
      </c>
      <c r="U13" s="107">
        <f t="shared" si="39"/>
        <v>0</v>
      </c>
      <c r="V13" s="373"/>
      <c r="W13" s="86"/>
      <c r="X13" s="86"/>
      <c r="Y13" s="86"/>
      <c r="Z13" s="86">
        <f t="shared" ref="Z13:AD13" si="40">SUM(Z16:Z67)</f>
        <v>0</v>
      </c>
      <c r="AA13" s="86">
        <f t="shared" si="40"/>
        <v>162060.35</v>
      </c>
      <c r="AB13" s="86">
        <f t="shared" si="40"/>
        <v>0</v>
      </c>
      <c r="AC13" s="86">
        <f t="shared" si="40"/>
        <v>0</v>
      </c>
      <c r="AD13" s="86">
        <f t="shared" si="40"/>
        <v>163302.63</v>
      </c>
      <c r="AE13" s="86">
        <f>SUM(AE16:AE64)</f>
        <v>0</v>
      </c>
      <c r="AF13" s="86">
        <f>SUM(AF16:AF67)</f>
        <v>1725.32</v>
      </c>
      <c r="AG13" s="86">
        <f>SUM(AG16:AG66)</f>
        <v>200009.41999999995</v>
      </c>
      <c r="AH13" s="86">
        <f>SUM(AH16:AH64)</f>
        <v>0</v>
      </c>
      <c r="AI13" s="86">
        <f t="shared" ref="AI13:AJ13" si="41">SUM(AI14:AI67)</f>
        <v>18883.349999999999</v>
      </c>
      <c r="AJ13" s="86">
        <f t="shared" si="41"/>
        <v>136982.35</v>
      </c>
      <c r="AK13" s="86">
        <f>SUM(AK16:AK64)</f>
        <v>0</v>
      </c>
      <c r="AL13" s="86">
        <f t="shared" ref="AL13:AM13" si="42">SUM(AL16:AL67)</f>
        <v>0</v>
      </c>
      <c r="AM13" s="86">
        <f t="shared" si="42"/>
        <v>0</v>
      </c>
      <c r="AN13" s="86">
        <f>SUM(AN16:AN64)</f>
        <v>0</v>
      </c>
      <c r="AO13" s="86">
        <f t="shared" ref="AO13:AP13" si="43">SUM(AO16:AO67)</f>
        <v>0</v>
      </c>
      <c r="AP13" s="86">
        <f t="shared" si="43"/>
        <v>0</v>
      </c>
      <c r="AQ13" s="86">
        <f>SUM(AQ16:AQ64)</f>
        <v>0</v>
      </c>
      <c r="AR13" s="86">
        <f t="shared" ref="AR13:AS13" si="44">SUM(AR16:AR67)</f>
        <v>0</v>
      </c>
      <c r="AS13" s="86">
        <f t="shared" si="44"/>
        <v>0</v>
      </c>
      <c r="AT13" s="86">
        <f>SUM(AT16:AT64)</f>
        <v>0</v>
      </c>
      <c r="AU13" s="86">
        <f>SUM(AU16:AU67)</f>
        <v>0</v>
      </c>
      <c r="AV13" s="86">
        <f t="shared" ref="AV13:AW13" si="45">SUM(AV16:AV64)</f>
        <v>0</v>
      </c>
      <c r="AW13" s="86">
        <f t="shared" si="45"/>
        <v>0</v>
      </c>
      <c r="AX13" s="86">
        <f t="shared" ref="AX13:AY13" si="46">SUM(AX16:AX67)</f>
        <v>0</v>
      </c>
      <c r="AY13" s="86">
        <f t="shared" si="46"/>
        <v>0</v>
      </c>
      <c r="AZ13" s="86">
        <f t="shared" ref="AZ13:BL13" si="47">SUM(AZ16:AZ64)</f>
        <v>0</v>
      </c>
      <c r="BA13" s="86">
        <f t="shared" si="47"/>
        <v>0</v>
      </c>
      <c r="BB13" s="86">
        <f t="shared" si="47"/>
        <v>0</v>
      </c>
      <c r="BC13" s="86">
        <f t="shared" si="47"/>
        <v>0</v>
      </c>
      <c r="BD13" s="86">
        <f t="shared" si="47"/>
        <v>0</v>
      </c>
      <c r="BE13" s="86">
        <f t="shared" si="47"/>
        <v>0</v>
      </c>
      <c r="BF13" s="86">
        <f t="shared" si="47"/>
        <v>0</v>
      </c>
      <c r="BG13" s="86">
        <f t="shared" si="47"/>
        <v>0</v>
      </c>
      <c r="BH13" s="86">
        <f t="shared" si="47"/>
        <v>0</v>
      </c>
      <c r="BI13" s="86">
        <f t="shared" si="47"/>
        <v>0</v>
      </c>
      <c r="BJ13" s="86">
        <f t="shared" si="47"/>
        <v>0</v>
      </c>
      <c r="BK13" s="86">
        <f t="shared" si="47"/>
        <v>0</v>
      </c>
      <c r="BL13" s="86">
        <f t="shared" si="47"/>
        <v>0</v>
      </c>
      <c r="BM13" s="108"/>
      <c r="BN13" s="109"/>
      <c r="BO13" s="109"/>
      <c r="BP13" s="109"/>
      <c r="BQ13" s="109"/>
    </row>
    <row r="14" spans="1:69" ht="15.75">
      <c r="A14" s="88" t="s">
        <v>475</v>
      </c>
      <c r="B14" s="110"/>
      <c r="C14" s="89" t="s">
        <v>200</v>
      </c>
      <c r="D14" s="90" t="s">
        <v>201</v>
      </c>
      <c r="E14" s="91">
        <v>1500</v>
      </c>
      <c r="F14" s="91">
        <f t="shared" ref="F14:F15" si="48">-(E14*14.5%)+E14</f>
        <v>1282.5</v>
      </c>
      <c r="G14" s="122"/>
      <c r="H14" s="91"/>
      <c r="I14" s="95">
        <v>1500</v>
      </c>
      <c r="J14" s="95"/>
      <c r="K14" s="95"/>
      <c r="L14" s="94"/>
      <c r="M14" s="96">
        <f t="shared" ref="M14:O14" si="49">Z14+AC14+AF14+AI14+AL14+AO14+AR14+AU14+AX14+BA14+BD14+BG14</f>
        <v>0</v>
      </c>
      <c r="N14" s="96">
        <f t="shared" si="49"/>
        <v>0</v>
      </c>
      <c r="O14" s="96">
        <f t="shared" si="49"/>
        <v>0</v>
      </c>
      <c r="P14" s="81">
        <f t="shared" ref="P14:R14" si="50">IF(BJ14=0,SUM(Z14+AC14+AF14+AI14+AL14+AO14+AR14+AU14+AX14+BA14+BD14+BG14),BJ14)</f>
        <v>0</v>
      </c>
      <c r="Q14" s="81">
        <f t="shared" si="50"/>
        <v>0</v>
      </c>
      <c r="R14" s="81">
        <f t="shared" si="50"/>
        <v>0</v>
      </c>
      <c r="S14" s="96">
        <f t="shared" ref="S14:T14" si="51">I14-M14</f>
        <v>1500</v>
      </c>
      <c r="T14" s="96">
        <f t="shared" si="51"/>
        <v>0</v>
      </c>
      <c r="U14" s="96">
        <f t="shared" ref="U14:U67" si="52">L14-O14</f>
        <v>0</v>
      </c>
      <c r="V14" s="375"/>
      <c r="W14" s="95">
        <f t="shared" ref="W14:W19" si="53">AJ14*11</f>
        <v>0</v>
      </c>
      <c r="X14" s="95">
        <f t="shared" ref="X14:X67" si="54">W14-T14</f>
        <v>0</v>
      </c>
      <c r="Y14" s="376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102">
        <v>0</v>
      </c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102">
        <v>0</v>
      </c>
      <c r="BH14" s="95"/>
      <c r="BI14" s="95"/>
      <c r="BJ14" s="95"/>
      <c r="BK14" s="95"/>
      <c r="BL14" s="95"/>
      <c r="BM14" s="98"/>
      <c r="BN14" s="99"/>
      <c r="BO14" s="99"/>
      <c r="BP14" s="99"/>
      <c r="BQ14" s="99"/>
    </row>
    <row r="15" spans="1:69" ht="15.75" customHeight="1">
      <c r="A15" s="353" t="s">
        <v>530</v>
      </c>
      <c r="B15" s="88"/>
      <c r="C15" s="89" t="s">
        <v>213</v>
      </c>
      <c r="D15" s="90" t="s">
        <v>74</v>
      </c>
      <c r="E15" s="91">
        <v>2000</v>
      </c>
      <c r="F15" s="91">
        <f t="shared" si="48"/>
        <v>1710</v>
      </c>
      <c r="G15" s="91"/>
      <c r="H15" s="91"/>
      <c r="I15" s="354">
        <v>207.34</v>
      </c>
      <c r="J15" s="95"/>
      <c r="K15" s="95"/>
      <c r="L15" s="94"/>
      <c r="M15" s="96">
        <f t="shared" ref="M15:O15" si="55">Z15+AC15+AF15+AI15+AL15+AO15+AR15+AU15+AX15+BA15+BD15+BG15</f>
        <v>0</v>
      </c>
      <c r="N15" s="96">
        <f t="shared" si="55"/>
        <v>0</v>
      </c>
      <c r="O15" s="96">
        <f t="shared" si="55"/>
        <v>0</v>
      </c>
      <c r="P15" s="81">
        <f t="shared" ref="P15:R15" si="56">IF(BJ15=0,SUM(Z15+AC15+AF15+AI15+AL15+AO15+AR15+AU15+AX15+BA15+BD15+BG15),BJ15)</f>
        <v>0</v>
      </c>
      <c r="Q15" s="81">
        <f t="shared" si="56"/>
        <v>0</v>
      </c>
      <c r="R15" s="81">
        <f t="shared" si="56"/>
        <v>0</v>
      </c>
      <c r="S15" s="96">
        <f t="shared" ref="S15:T15" si="57">I15-M15</f>
        <v>207.34</v>
      </c>
      <c r="T15" s="96">
        <f t="shared" si="57"/>
        <v>0</v>
      </c>
      <c r="U15" s="96">
        <f t="shared" si="52"/>
        <v>0</v>
      </c>
      <c r="V15" s="375"/>
      <c r="W15" s="95">
        <f t="shared" si="53"/>
        <v>0</v>
      </c>
      <c r="X15" s="95">
        <f t="shared" si="54"/>
        <v>0</v>
      </c>
      <c r="Y15" s="376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102">
        <v>0</v>
      </c>
      <c r="BH15" s="95"/>
      <c r="BI15" s="95"/>
      <c r="BJ15" s="95"/>
      <c r="BK15" s="95"/>
      <c r="BL15" s="95"/>
      <c r="BM15" s="98"/>
      <c r="BN15" s="99"/>
      <c r="BO15" s="99"/>
      <c r="BP15" s="99"/>
      <c r="BQ15" s="99"/>
    </row>
    <row r="16" spans="1:69" ht="15.75" customHeight="1">
      <c r="A16" s="355" t="s">
        <v>531</v>
      </c>
      <c r="B16" s="113" t="s">
        <v>214</v>
      </c>
      <c r="C16" s="100" t="s">
        <v>215</v>
      </c>
      <c r="D16" s="114" t="s">
        <v>704</v>
      </c>
      <c r="E16" s="383">
        <v>280175</v>
      </c>
      <c r="F16" s="381">
        <f>-(E16*14.5%)+E16-70000</f>
        <v>169549.625</v>
      </c>
      <c r="G16" s="377">
        <v>70000</v>
      </c>
      <c r="H16" s="115"/>
      <c r="I16" s="95">
        <f>5000</f>
        <v>5000</v>
      </c>
      <c r="J16" s="116">
        <v>194909.32</v>
      </c>
      <c r="K16" s="116"/>
      <c r="L16" s="117"/>
      <c r="M16" s="96">
        <f t="shared" ref="M16:O16" si="58">Z16+AC16+AF16+AI16+AL16+AO16+AR16+AU16+AX16+BA16+BD16+BG16</f>
        <v>0</v>
      </c>
      <c r="N16" s="96">
        <f t="shared" si="58"/>
        <v>66522.75</v>
      </c>
      <c r="O16" s="96">
        <f t="shared" si="58"/>
        <v>0</v>
      </c>
      <c r="P16" s="81">
        <f t="shared" ref="P16:R16" si="59">IF(BJ16=0,SUM(Z16+AC16+AF16+AI16+AL16+AO16+AR16+AU16+AX16+BA16+BD16+BG16),BJ16)</f>
        <v>0</v>
      </c>
      <c r="Q16" s="81">
        <f t="shared" si="59"/>
        <v>66522.75</v>
      </c>
      <c r="R16" s="81">
        <f t="shared" si="59"/>
        <v>0</v>
      </c>
      <c r="S16" s="96">
        <f t="shared" ref="S16:T16" si="60">I16-M16</f>
        <v>5000</v>
      </c>
      <c r="T16" s="96">
        <f t="shared" si="60"/>
        <v>128386.57</v>
      </c>
      <c r="U16" s="96">
        <f t="shared" si="52"/>
        <v>0</v>
      </c>
      <c r="V16" s="375">
        <f t="shared" ref="V16:V17" si="61">T16/AJ16</f>
        <v>3.9382709611398625</v>
      </c>
      <c r="W16" s="95">
        <f t="shared" si="53"/>
        <v>358597.02999999997</v>
      </c>
      <c r="X16" s="95">
        <f t="shared" si="54"/>
        <v>230210.45999999996</v>
      </c>
      <c r="Y16" s="376">
        <f t="shared" ref="Y16:Y67" si="62">E16-X16</f>
        <v>49964.540000000037</v>
      </c>
      <c r="Z16" s="95"/>
      <c r="AA16" s="102">
        <v>7679.93</v>
      </c>
      <c r="AB16" s="95"/>
      <c r="AC16" s="118"/>
      <c r="AD16" s="130">
        <v>6222.79</v>
      </c>
      <c r="AE16" s="95"/>
      <c r="AF16" s="95"/>
      <c r="AG16" s="102">
        <v>20020.3</v>
      </c>
      <c r="AH16" s="95"/>
      <c r="AI16" s="95"/>
      <c r="AJ16" s="102">
        <v>32599.73</v>
      </c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8"/>
      <c r="BN16" s="99"/>
      <c r="BO16" s="99"/>
      <c r="BP16" s="99"/>
      <c r="BQ16" s="99"/>
    </row>
    <row r="17" spans="1:69" ht="15.75" customHeight="1">
      <c r="A17" s="119"/>
      <c r="B17" s="120" t="s">
        <v>217</v>
      </c>
      <c r="C17" s="100" t="s">
        <v>218</v>
      </c>
      <c r="D17" s="121" t="s">
        <v>705</v>
      </c>
      <c r="E17" s="382">
        <v>2000</v>
      </c>
      <c r="F17" s="91">
        <f t="shared" ref="F17:F18" si="63">-(E17*14.5%)+E17</f>
        <v>1710</v>
      </c>
      <c r="G17" s="91"/>
      <c r="H17" s="115"/>
      <c r="I17" s="95"/>
      <c r="J17" s="116">
        <f>2600+2712.58</f>
        <v>5312.58</v>
      </c>
      <c r="K17" s="116"/>
      <c r="L17" s="117"/>
      <c r="M17" s="96">
        <f t="shared" ref="M17:O17" si="64">Z17+AC17+AF17+AI17+AL17+AO17+AR17+AU17+AX17+BA17+BD17+BG17</f>
        <v>0</v>
      </c>
      <c r="N17" s="96">
        <f t="shared" si="64"/>
        <v>49.62</v>
      </c>
      <c r="O17" s="96">
        <f t="shared" si="64"/>
        <v>0</v>
      </c>
      <c r="P17" s="81">
        <f t="shared" ref="P17:R17" si="65">IF(BJ17=0,SUM(Z17+AC17+AF17+AI17+AL17+AO17+AR17+AU17+AX17+BA17+BD17+BG17),BJ17)</f>
        <v>0</v>
      </c>
      <c r="Q17" s="81">
        <f t="shared" si="65"/>
        <v>49.62</v>
      </c>
      <c r="R17" s="81">
        <f t="shared" si="65"/>
        <v>0</v>
      </c>
      <c r="S17" s="96">
        <f t="shared" ref="S17:T17" si="66">I17-M17</f>
        <v>0</v>
      </c>
      <c r="T17" s="96">
        <f t="shared" si="66"/>
        <v>5262.96</v>
      </c>
      <c r="U17" s="96">
        <f t="shared" si="52"/>
        <v>0</v>
      </c>
      <c r="V17" s="375">
        <f t="shared" si="61"/>
        <v>106.0652962515115</v>
      </c>
      <c r="W17" s="95">
        <f t="shared" si="53"/>
        <v>545.81999999999994</v>
      </c>
      <c r="X17" s="95">
        <f t="shared" si="54"/>
        <v>-4717.1400000000003</v>
      </c>
      <c r="Y17" s="376">
        <f t="shared" si="62"/>
        <v>6717.14</v>
      </c>
      <c r="Z17" s="95"/>
      <c r="AA17" s="95"/>
      <c r="AB17" s="95"/>
      <c r="AC17" s="118"/>
      <c r="AD17" s="118"/>
      <c r="AE17" s="95"/>
      <c r="AF17" s="95"/>
      <c r="AG17" s="95"/>
      <c r="AH17" s="95"/>
      <c r="AI17" s="95"/>
      <c r="AJ17" s="102">
        <v>49.62</v>
      </c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8"/>
      <c r="BN17" s="99"/>
      <c r="BO17" s="99"/>
      <c r="BP17" s="99"/>
      <c r="BQ17" s="99"/>
    </row>
    <row r="18" spans="1:69" ht="15.75" customHeight="1">
      <c r="A18" s="119"/>
      <c r="B18" s="113" t="s">
        <v>220</v>
      </c>
      <c r="C18" s="100" t="s">
        <v>221</v>
      </c>
      <c r="D18" s="121" t="s">
        <v>706</v>
      </c>
      <c r="E18" s="122">
        <v>0</v>
      </c>
      <c r="F18" s="91">
        <f t="shared" si="63"/>
        <v>0</v>
      </c>
      <c r="G18" s="91"/>
      <c r="H18" s="123">
        <v>0</v>
      </c>
      <c r="I18" s="102">
        <v>0</v>
      </c>
      <c r="J18" s="116">
        <f>12487.09</f>
        <v>12487.09</v>
      </c>
      <c r="K18" s="116"/>
      <c r="L18" s="117"/>
      <c r="M18" s="96">
        <f t="shared" ref="M18:O18" si="67">Z18+AC18+AF18+AI18+AL18+AO18+AR18+AU18+AX18+BA18+BD18+BG18</f>
        <v>0</v>
      </c>
      <c r="N18" s="96">
        <f t="shared" si="67"/>
        <v>12487.09</v>
      </c>
      <c r="O18" s="96">
        <f t="shared" si="67"/>
        <v>0</v>
      </c>
      <c r="P18" s="81">
        <f t="shared" ref="P18:R18" si="68">IF(BJ18=0,SUM(Z18+AC18+AF18+AI18+AL18+AO18+AR18+AU18+AX18+BA18+BD18+BG18),BJ18)</f>
        <v>0</v>
      </c>
      <c r="Q18" s="81">
        <f t="shared" si="68"/>
        <v>12487.09</v>
      </c>
      <c r="R18" s="81">
        <f t="shared" si="68"/>
        <v>0</v>
      </c>
      <c r="S18" s="96">
        <f t="shared" ref="S18:T18" si="69">I18-M18</f>
        <v>0</v>
      </c>
      <c r="T18" s="96">
        <f t="shared" si="69"/>
        <v>0</v>
      </c>
      <c r="U18" s="96">
        <f t="shared" si="52"/>
        <v>0</v>
      </c>
      <c r="V18" s="375"/>
      <c r="W18" s="95">
        <f t="shared" si="53"/>
        <v>0</v>
      </c>
      <c r="X18" s="95">
        <f t="shared" si="54"/>
        <v>0</v>
      </c>
      <c r="Y18" s="376">
        <f t="shared" si="62"/>
        <v>0</v>
      </c>
      <c r="Z18" s="95"/>
      <c r="AA18" s="102">
        <v>12487.09</v>
      </c>
      <c r="AB18" s="95"/>
      <c r="AC18" s="118"/>
      <c r="AD18" s="118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8"/>
      <c r="BN18" s="99"/>
      <c r="BO18" s="99"/>
      <c r="BP18" s="99"/>
      <c r="BQ18" s="99"/>
    </row>
    <row r="19" spans="1:69" ht="15.75" customHeight="1">
      <c r="A19" s="119"/>
      <c r="B19" s="113" t="s">
        <v>223</v>
      </c>
      <c r="C19" s="100" t="s">
        <v>221</v>
      </c>
      <c r="D19" s="121" t="s">
        <v>707</v>
      </c>
      <c r="E19" s="382">
        <v>309000</v>
      </c>
      <c r="F19" s="381">
        <f>-(E19*14.5%)+E19-64000</f>
        <v>200195</v>
      </c>
      <c r="G19" s="377">
        <v>64000</v>
      </c>
      <c r="H19" s="115"/>
      <c r="I19" s="95"/>
      <c r="J19" s="116">
        <v>93746.62</v>
      </c>
      <c r="K19" s="116"/>
      <c r="L19" s="117"/>
      <c r="M19" s="96">
        <f t="shared" ref="M19:O19" si="70">Z19+AC19+AF19+AI19+AL19+AO19+AR19+AU19+AX19+BA19+BD19+BG19</f>
        <v>0</v>
      </c>
      <c r="N19" s="96">
        <f t="shared" si="70"/>
        <v>71199.960000000006</v>
      </c>
      <c r="O19" s="96">
        <f t="shared" si="70"/>
        <v>0</v>
      </c>
      <c r="P19" s="81">
        <f t="shared" ref="P19:R19" si="71">IF(BJ19=0,SUM(Z19+AC19+AF19+AI19+AL19+AO19+AR19+AU19+AX19+BA19+BD19+BG19),BJ19)</f>
        <v>0</v>
      </c>
      <c r="Q19" s="81">
        <f t="shared" si="71"/>
        <v>71199.960000000006</v>
      </c>
      <c r="R19" s="81">
        <f t="shared" si="71"/>
        <v>0</v>
      </c>
      <c r="S19" s="96">
        <f t="shared" ref="S19:T19" si="72">I19-M19</f>
        <v>0</v>
      </c>
      <c r="T19" s="96">
        <f t="shared" si="72"/>
        <v>22546.659999999989</v>
      </c>
      <c r="U19" s="96">
        <f t="shared" si="52"/>
        <v>0</v>
      </c>
      <c r="V19" s="375">
        <f t="shared" ref="V19:V67" si="73">T19/AJ19</f>
        <v>1.266667003745507</v>
      </c>
      <c r="W19" s="95">
        <f t="shared" si="53"/>
        <v>195799.89</v>
      </c>
      <c r="X19" s="95">
        <f t="shared" si="54"/>
        <v>173253.23000000004</v>
      </c>
      <c r="Y19" s="376">
        <f t="shared" si="62"/>
        <v>135746.76999999996</v>
      </c>
      <c r="Z19" s="95"/>
      <c r="AA19" s="102">
        <v>17799.990000000002</v>
      </c>
      <c r="AB19" s="95"/>
      <c r="AC19" s="118"/>
      <c r="AD19" s="118">
        <f>17799.99</f>
        <v>17799.990000000002</v>
      </c>
      <c r="AE19" s="95"/>
      <c r="AF19" s="95"/>
      <c r="AG19" s="102">
        <v>17799.990000000002</v>
      </c>
      <c r="AH19" s="95"/>
      <c r="AI19" s="95"/>
      <c r="AJ19" s="102">
        <v>17799.990000000002</v>
      </c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8"/>
      <c r="BN19" s="99"/>
      <c r="BO19" s="99"/>
      <c r="BP19" s="99"/>
      <c r="BQ19" s="99"/>
    </row>
    <row r="20" spans="1:69" ht="15.75" customHeight="1">
      <c r="A20" s="119"/>
      <c r="B20" s="113" t="s">
        <v>225</v>
      </c>
      <c r="C20" s="100" t="s">
        <v>226</v>
      </c>
      <c r="D20" s="121" t="s">
        <v>708</v>
      </c>
      <c r="E20" s="91">
        <v>610000</v>
      </c>
      <c r="F20" s="91">
        <f>-(E20*14.5%)+E20+20000</f>
        <v>541550</v>
      </c>
      <c r="G20" s="91"/>
      <c r="H20" s="115"/>
      <c r="I20" s="95"/>
      <c r="J20" s="116">
        <v>180180.54</v>
      </c>
      <c r="K20" s="116"/>
      <c r="L20" s="117"/>
      <c r="M20" s="96">
        <f t="shared" ref="M20:M67" si="74">Z20+AC20+AF20+AI20+AL20+AO20+AR20+AU20+AX20+BA20+BD20+BG20</f>
        <v>0</v>
      </c>
      <c r="N20" s="96">
        <f>AA20+AD20+AG20+AJ20+AP20+AS20+AV20+AY20+BB20+BE20+BH20</f>
        <v>150900.97999999998</v>
      </c>
      <c r="O20" s="96">
        <f>AB20+AE20+AH20+AK20+AN20+AQ20+AT20+AW20+AZ20+BC20+BF20+BI20</f>
        <v>0</v>
      </c>
      <c r="P20" s="81">
        <f t="shared" ref="P20:R20" si="75">IF(BJ20=0,SUM(Z20+AC20+AF20+AI20+AL20+AO20+AR20+AU20+AX20+BA20+BD20+BG20),BJ20)</f>
        <v>0</v>
      </c>
      <c r="Q20" s="81">
        <f t="shared" si="75"/>
        <v>150900.97999999998</v>
      </c>
      <c r="R20" s="81">
        <f t="shared" si="75"/>
        <v>0</v>
      </c>
      <c r="S20" s="96">
        <f t="shared" ref="S20:T20" si="76">I20-M20</f>
        <v>0</v>
      </c>
      <c r="T20" s="96">
        <f t="shared" si="76"/>
        <v>29279.560000000027</v>
      </c>
      <c r="U20" s="96">
        <f t="shared" si="52"/>
        <v>0</v>
      </c>
      <c r="V20" s="375">
        <f t="shared" si="73"/>
        <v>0.66591446918791619</v>
      </c>
      <c r="W20" s="95">
        <f>(AJ20*11)+(20000*9)+10000</f>
        <v>673658.45</v>
      </c>
      <c r="X20" s="95">
        <f t="shared" si="54"/>
        <v>644378.8899999999</v>
      </c>
      <c r="Y20" s="376">
        <f t="shared" si="62"/>
        <v>-34378.889999999898</v>
      </c>
      <c r="Z20" s="95"/>
      <c r="AA20" s="102">
        <v>20020.060000000001</v>
      </c>
      <c r="AB20" s="124"/>
      <c r="AC20" s="118"/>
      <c r="AD20" s="130">
        <v>39105.86</v>
      </c>
      <c r="AE20" s="95"/>
      <c r="AF20" s="95"/>
      <c r="AG20" s="102">
        <f>3837.16+43968.95</f>
        <v>47806.11</v>
      </c>
      <c r="AH20" s="95"/>
      <c r="AI20" s="95"/>
      <c r="AJ20" s="102">
        <f>43968.95</f>
        <v>43968.95</v>
      </c>
      <c r="AK20" s="95"/>
      <c r="AL20" s="95"/>
      <c r="AM20" s="12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8"/>
      <c r="BN20" s="99"/>
      <c r="BO20" s="99"/>
      <c r="BP20" s="99"/>
      <c r="BQ20" s="99"/>
    </row>
    <row r="21" spans="1:69" ht="15.75">
      <c r="A21" s="119"/>
      <c r="B21" s="113" t="s">
        <v>228</v>
      </c>
      <c r="C21" s="100" t="s">
        <v>229</v>
      </c>
      <c r="D21" s="90" t="s">
        <v>709</v>
      </c>
      <c r="E21" s="91">
        <v>43000</v>
      </c>
      <c r="F21" s="91">
        <f t="shared" ref="F21:F24" si="77">-(E21*14.5%)+E21</f>
        <v>36765</v>
      </c>
      <c r="G21" s="91"/>
      <c r="H21" s="91"/>
      <c r="I21" s="95"/>
      <c r="J21" s="116">
        <v>20565.900000000001</v>
      </c>
      <c r="K21" s="116"/>
      <c r="L21" s="117"/>
      <c r="M21" s="96">
        <f t="shared" si="74"/>
        <v>0</v>
      </c>
      <c r="N21" s="96">
        <f t="shared" ref="N21:O21" si="78">AA21+AD21+AG21+AJ21+AM21+AP21+AS21+AV21+AY21+BB21+BE21+BH21</f>
        <v>14180.970000000001</v>
      </c>
      <c r="O21" s="96">
        <f t="shared" si="78"/>
        <v>0</v>
      </c>
      <c r="P21" s="81">
        <f t="shared" ref="P21:R21" si="79">IF(BJ21=0,SUM(Z21+AC21+AF21+AI21+AL21+AO21+AR21+AU21+AX21+BA21+BD21+BG21),BJ21)</f>
        <v>0</v>
      </c>
      <c r="Q21" s="81">
        <f t="shared" si="79"/>
        <v>14180.970000000001</v>
      </c>
      <c r="R21" s="81">
        <f t="shared" si="79"/>
        <v>0</v>
      </c>
      <c r="S21" s="96">
        <f t="shared" ref="S21:T21" si="80">I21-M21</f>
        <v>0</v>
      </c>
      <c r="T21" s="96">
        <f t="shared" si="80"/>
        <v>6384.93</v>
      </c>
      <c r="U21" s="96">
        <f t="shared" si="52"/>
        <v>0</v>
      </c>
      <c r="V21" s="375">
        <f t="shared" si="73"/>
        <v>1.6823299405315537</v>
      </c>
      <c r="W21" s="95">
        <f t="shared" ref="W21:W24" si="81">AJ21*11</f>
        <v>41748.19</v>
      </c>
      <c r="X21" s="95">
        <f t="shared" si="54"/>
        <v>35363.26</v>
      </c>
      <c r="Y21" s="376">
        <f t="shared" si="62"/>
        <v>7636.739999999998</v>
      </c>
      <c r="Z21" s="95"/>
      <c r="AA21" s="102">
        <v>3427.65</v>
      </c>
      <c r="AB21" s="95"/>
      <c r="AC21" s="118"/>
      <c r="AD21" s="130">
        <f>2856.37+306.37</f>
        <v>3162.74</v>
      </c>
      <c r="AE21" s="95"/>
      <c r="AF21" s="95"/>
      <c r="AG21" s="125">
        <f>3795.29</f>
        <v>3795.29</v>
      </c>
      <c r="AH21" s="95"/>
      <c r="AI21" s="95"/>
      <c r="AJ21" s="102">
        <v>3795.29</v>
      </c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8"/>
      <c r="BN21" s="99"/>
      <c r="BO21" s="99"/>
      <c r="BP21" s="99"/>
      <c r="BQ21" s="99"/>
    </row>
    <row r="22" spans="1:69" ht="15.75" customHeight="1">
      <c r="A22" s="119"/>
      <c r="B22" s="113" t="s">
        <v>231</v>
      </c>
      <c r="C22" s="100" t="s">
        <v>232</v>
      </c>
      <c r="D22" s="90" t="s">
        <v>710</v>
      </c>
      <c r="E22" s="91">
        <v>2000</v>
      </c>
      <c r="F22" s="91">
        <f t="shared" si="77"/>
        <v>1710</v>
      </c>
      <c r="G22" s="91"/>
      <c r="H22" s="91"/>
      <c r="I22" s="95"/>
      <c r="J22" s="116">
        <v>1838.67</v>
      </c>
      <c r="K22" s="116"/>
      <c r="L22" s="117"/>
      <c r="M22" s="96">
        <f t="shared" si="74"/>
        <v>0</v>
      </c>
      <c r="N22" s="96">
        <f t="shared" ref="N22:O22" si="82">AA22+AD22+AG22+AJ22+AM22+AP22+AS22+AV22+AY22+BB22+BE22+BH22</f>
        <v>1163.06</v>
      </c>
      <c r="O22" s="96">
        <f t="shared" si="82"/>
        <v>0</v>
      </c>
      <c r="P22" s="81">
        <f t="shared" ref="P22:R22" si="83">IF(BJ22=0,SUM(Z22+AC22+AF22+AI22+AL22+AO22+AR22+AU22+AX22+BA22+BD22+BG22),BJ22)</f>
        <v>0</v>
      </c>
      <c r="Q22" s="81">
        <f t="shared" si="83"/>
        <v>1163.06</v>
      </c>
      <c r="R22" s="81">
        <f t="shared" si="83"/>
        <v>0</v>
      </c>
      <c r="S22" s="96">
        <f t="shared" ref="S22:T22" si="84">I22-M22</f>
        <v>0</v>
      </c>
      <c r="T22" s="96">
        <f t="shared" si="84"/>
        <v>675.61000000000013</v>
      </c>
      <c r="U22" s="96">
        <f t="shared" si="52"/>
        <v>0</v>
      </c>
      <c r="V22" s="375">
        <f t="shared" si="73"/>
        <v>0.58089006586074676</v>
      </c>
      <c r="W22" s="95">
        <f t="shared" si="81"/>
        <v>12793.66</v>
      </c>
      <c r="X22" s="95">
        <f t="shared" si="54"/>
        <v>12118.05</v>
      </c>
      <c r="Y22" s="376">
        <f t="shared" si="62"/>
        <v>-10118.049999999999</v>
      </c>
      <c r="Z22" s="95"/>
      <c r="AA22" s="95"/>
      <c r="AB22" s="95"/>
      <c r="AC22" s="118"/>
      <c r="AD22" s="118"/>
      <c r="AE22" s="95"/>
      <c r="AF22" s="95"/>
      <c r="AG22" s="95"/>
      <c r="AH22" s="95"/>
      <c r="AI22" s="95"/>
      <c r="AJ22" s="102">
        <v>1163.06</v>
      </c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8"/>
      <c r="BN22" s="99"/>
      <c r="BO22" s="99"/>
      <c r="BP22" s="99"/>
      <c r="BQ22" s="99"/>
    </row>
    <row r="23" spans="1:69" ht="15.75" customHeight="1">
      <c r="A23" s="119" t="s">
        <v>483</v>
      </c>
      <c r="B23" s="113" t="s">
        <v>234</v>
      </c>
      <c r="C23" s="100" t="s">
        <v>229</v>
      </c>
      <c r="D23" s="209" t="s">
        <v>711</v>
      </c>
      <c r="E23" s="91">
        <v>45000</v>
      </c>
      <c r="F23" s="91">
        <f t="shared" si="77"/>
        <v>38475</v>
      </c>
      <c r="G23" s="91"/>
      <c r="H23" s="115"/>
      <c r="I23" s="102">
        <f>4393.94+43939.4</f>
        <v>48333.340000000004</v>
      </c>
      <c r="J23" s="116">
        <v>16833.330000000002</v>
      </c>
      <c r="K23" s="116"/>
      <c r="L23" s="117"/>
      <c r="M23" s="96">
        <f t="shared" si="74"/>
        <v>5565.65</v>
      </c>
      <c r="N23" s="96">
        <f t="shared" ref="N23:O23" si="85">AA23+AD23+AG23+AJ23+AM23+AP23+AS23+AV23+AY23+BB23+BE23+BH23</f>
        <v>13856.23</v>
      </c>
      <c r="O23" s="96">
        <f t="shared" si="85"/>
        <v>0</v>
      </c>
      <c r="P23" s="81">
        <f t="shared" ref="P23:R23" si="86">IF(BJ23=0,SUM(Z23+AC23+AF23+AI23+AL23+AO23+AR23+AU23+AX23+BA23+BD23+BG23),BJ23)</f>
        <v>5565.65</v>
      </c>
      <c r="Q23" s="81">
        <f t="shared" si="86"/>
        <v>13856.23</v>
      </c>
      <c r="R23" s="81">
        <f t="shared" si="86"/>
        <v>0</v>
      </c>
      <c r="S23" s="96">
        <f t="shared" ref="S23:T23" si="87">I23-M23</f>
        <v>42767.69</v>
      </c>
      <c r="T23" s="96">
        <f t="shared" si="87"/>
        <v>2977.1000000000022</v>
      </c>
      <c r="U23" s="96">
        <f t="shared" si="52"/>
        <v>0</v>
      </c>
      <c r="V23" s="375" t="e">
        <f t="shared" si="73"/>
        <v>#DIV/0!</v>
      </c>
      <c r="W23" s="95">
        <f t="shared" si="81"/>
        <v>0</v>
      </c>
      <c r="X23" s="95">
        <f t="shared" si="54"/>
        <v>-2977.1000000000022</v>
      </c>
      <c r="Y23" s="376">
        <f t="shared" si="62"/>
        <v>47977.100000000006</v>
      </c>
      <c r="Z23" s="95"/>
      <c r="AA23" s="102">
        <f>3725.61+3078.02</f>
        <v>6803.63</v>
      </c>
      <c r="AB23" s="95"/>
      <c r="AC23" s="118"/>
      <c r="AD23" s="130">
        <v>4068.81</v>
      </c>
      <c r="AE23" s="95"/>
      <c r="AF23" s="102">
        <v>1171.71</v>
      </c>
      <c r="AG23" s="102">
        <f>2983.79</f>
        <v>2983.79</v>
      </c>
      <c r="AH23" s="95"/>
      <c r="AI23" s="102">
        <v>4393.9399999999996</v>
      </c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8"/>
      <c r="BN23" s="99"/>
      <c r="BO23" s="99"/>
      <c r="BP23" s="99"/>
      <c r="BQ23" s="99"/>
    </row>
    <row r="24" spans="1:69" ht="15.75" customHeight="1">
      <c r="A24" s="119"/>
      <c r="B24" s="113" t="s">
        <v>236</v>
      </c>
      <c r="C24" s="100" t="s">
        <v>229</v>
      </c>
      <c r="D24" s="121" t="s">
        <v>712</v>
      </c>
      <c r="E24" s="91">
        <v>43000</v>
      </c>
      <c r="F24" s="91">
        <f t="shared" si="77"/>
        <v>36765</v>
      </c>
      <c r="G24" s="91"/>
      <c r="H24" s="115"/>
      <c r="I24" s="95"/>
      <c r="J24" s="116">
        <v>18798.599999999999</v>
      </c>
      <c r="K24" s="116"/>
      <c r="L24" s="117"/>
      <c r="M24" s="96">
        <f t="shared" si="74"/>
        <v>0</v>
      </c>
      <c r="N24" s="96">
        <f t="shared" ref="N24:O24" si="88">AA24+AD24+AG24+AJ24+AM24+AP24+AS24+AV24+AY24+BB24+BE24+BH24</f>
        <v>13612.470000000001</v>
      </c>
      <c r="O24" s="96">
        <f t="shared" si="88"/>
        <v>0</v>
      </c>
      <c r="P24" s="81">
        <f t="shared" ref="P24:R24" si="89">IF(BJ24=0,SUM(Z24+AC24+AF24+AI24+AL24+AO24+AR24+AU24+AX24+BA24+BD24+BG24),BJ24)</f>
        <v>0</v>
      </c>
      <c r="Q24" s="81">
        <f t="shared" si="89"/>
        <v>13612.470000000001</v>
      </c>
      <c r="R24" s="81">
        <f t="shared" si="89"/>
        <v>0</v>
      </c>
      <c r="S24" s="96">
        <f t="shared" ref="S24:T24" si="90">I24-M24</f>
        <v>0</v>
      </c>
      <c r="T24" s="96">
        <f t="shared" si="90"/>
        <v>5186.1299999999974</v>
      </c>
      <c r="U24" s="96">
        <f t="shared" si="52"/>
        <v>0</v>
      </c>
      <c r="V24" s="375">
        <f t="shared" si="73"/>
        <v>1.5590537688714121</v>
      </c>
      <c r="W24" s="95">
        <f t="shared" si="81"/>
        <v>36591.06</v>
      </c>
      <c r="X24" s="95">
        <f t="shared" si="54"/>
        <v>31404.93</v>
      </c>
      <c r="Y24" s="376">
        <f t="shared" si="62"/>
        <v>11595.07</v>
      </c>
      <c r="Z24" s="95"/>
      <c r="AA24" s="102">
        <v>3133.1</v>
      </c>
      <c r="AB24" s="95"/>
      <c r="AC24" s="118"/>
      <c r="AD24" s="118">
        <f>3133.1</f>
        <v>3133.1</v>
      </c>
      <c r="AE24" s="95"/>
      <c r="AF24" s="95"/>
      <c r="AG24" s="356">
        <f>3133.1+886.71</f>
        <v>4019.81</v>
      </c>
      <c r="AH24" s="128"/>
      <c r="AI24" s="128"/>
      <c r="AJ24" s="259">
        <f>3297.25+29.21</f>
        <v>3326.46</v>
      </c>
      <c r="AK24" s="128"/>
      <c r="AL24" s="95"/>
      <c r="AM24" s="128"/>
      <c r="AN24" s="128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8"/>
      <c r="BN24" s="99"/>
      <c r="BO24" s="99"/>
      <c r="BP24" s="99"/>
      <c r="BQ24" s="99"/>
    </row>
    <row r="25" spans="1:69" ht="15.75" customHeight="1">
      <c r="A25" s="119"/>
      <c r="B25" s="113"/>
      <c r="C25" s="100" t="s">
        <v>229</v>
      </c>
      <c r="D25" s="121" t="s">
        <v>238</v>
      </c>
      <c r="E25" s="382">
        <v>44707.32</v>
      </c>
      <c r="F25" s="384">
        <f>E25-33100</f>
        <v>11607.32</v>
      </c>
      <c r="G25" s="384"/>
      <c r="H25" s="92">
        <v>50000</v>
      </c>
      <c r="I25" s="95"/>
      <c r="J25" s="116"/>
      <c r="K25" s="116"/>
      <c r="L25" s="117"/>
      <c r="M25" s="96">
        <f t="shared" si="74"/>
        <v>0</v>
      </c>
      <c r="N25" s="96">
        <f t="shared" ref="N25:O25" si="91">AA25+AD25+AG25+AJ25+AM25+AP25+AS25+AV25+AY25+BB25+BE25+BH25</f>
        <v>0</v>
      </c>
      <c r="O25" s="96">
        <f t="shared" si="91"/>
        <v>0</v>
      </c>
      <c r="P25" s="81">
        <f t="shared" ref="P25:R25" si="92">IF(BJ25=0,SUM(Z25+AC25+AF25+AI25+AL25+AO25+AR25+AU25+AX25+BA25+BD25+BG25),BJ25)</f>
        <v>0</v>
      </c>
      <c r="Q25" s="81">
        <f t="shared" si="92"/>
        <v>0</v>
      </c>
      <c r="R25" s="81">
        <f t="shared" si="92"/>
        <v>0</v>
      </c>
      <c r="S25" s="96">
        <f t="shared" ref="S25:T25" si="93">I25-M25</f>
        <v>0</v>
      </c>
      <c r="T25" s="96">
        <f t="shared" si="93"/>
        <v>0</v>
      </c>
      <c r="U25" s="96">
        <f t="shared" si="52"/>
        <v>0</v>
      </c>
      <c r="V25" s="375" t="e">
        <f t="shared" si="73"/>
        <v>#DIV/0!</v>
      </c>
      <c r="W25" s="95">
        <f>4393.94*11</f>
        <v>48333.34</v>
      </c>
      <c r="X25" s="95">
        <f t="shared" si="54"/>
        <v>48333.34</v>
      </c>
      <c r="Y25" s="376">
        <f t="shared" si="62"/>
        <v>-3626.0199999999968</v>
      </c>
      <c r="Z25" s="95"/>
      <c r="AA25" s="95"/>
      <c r="AB25" s="95"/>
      <c r="AC25" s="118"/>
      <c r="AD25" s="118"/>
      <c r="AE25" s="95"/>
      <c r="AF25" s="95"/>
      <c r="AG25" s="349"/>
      <c r="AH25" s="128"/>
      <c r="AI25" s="128"/>
      <c r="AJ25" s="128"/>
      <c r="AK25" s="128"/>
      <c r="AL25" s="95"/>
      <c r="AM25" s="128"/>
      <c r="AN25" s="128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8"/>
      <c r="BN25" s="99"/>
      <c r="BO25" s="99"/>
      <c r="BP25" s="99"/>
      <c r="BQ25" s="99"/>
    </row>
    <row r="26" spans="1:69" ht="15.75" customHeight="1">
      <c r="A26" s="112"/>
      <c r="B26" s="113" t="s">
        <v>239</v>
      </c>
      <c r="C26" s="100" t="s">
        <v>240</v>
      </c>
      <c r="D26" s="90" t="s">
        <v>713</v>
      </c>
      <c r="E26" s="91">
        <v>7000</v>
      </c>
      <c r="F26" s="91">
        <f t="shared" ref="F26:F33" si="94">-(E26*14.5%)+E26</f>
        <v>5985</v>
      </c>
      <c r="G26" s="91"/>
      <c r="H26" s="91"/>
      <c r="I26" s="95"/>
      <c r="J26" s="116">
        <v>5583.4</v>
      </c>
      <c r="K26" s="116"/>
      <c r="L26" s="117"/>
      <c r="M26" s="96">
        <f t="shared" si="74"/>
        <v>0</v>
      </c>
      <c r="N26" s="96">
        <f t="shared" ref="N26:O26" si="95">AA26+AD26+AG26+AJ26+AM26+AP26+AS26+AV26+AY26+BB26+BE26+BH26</f>
        <v>5583.4</v>
      </c>
      <c r="O26" s="96">
        <f t="shared" si="95"/>
        <v>0</v>
      </c>
      <c r="P26" s="81">
        <f t="shared" ref="P26:R26" si="96">IF(BJ26=0,SUM(Z26+AC26+AF26+AI26+AL26+AO26+AR26+AU26+AX26+BA26+BD26+BG26),BJ26)</f>
        <v>0</v>
      </c>
      <c r="Q26" s="81">
        <f t="shared" si="96"/>
        <v>5583.4</v>
      </c>
      <c r="R26" s="81">
        <f t="shared" si="96"/>
        <v>0</v>
      </c>
      <c r="S26" s="96">
        <f t="shared" ref="S26:T26" si="97">I26-M26</f>
        <v>0</v>
      </c>
      <c r="T26" s="96">
        <f t="shared" si="97"/>
        <v>0</v>
      </c>
      <c r="U26" s="96">
        <f t="shared" si="52"/>
        <v>0</v>
      </c>
      <c r="V26" s="375" t="e">
        <f t="shared" si="73"/>
        <v>#DIV/0!</v>
      </c>
      <c r="W26" s="95">
        <f t="shared" ref="W26:W31" si="98">AJ26*11</f>
        <v>0</v>
      </c>
      <c r="X26" s="95">
        <f t="shared" si="54"/>
        <v>0</v>
      </c>
      <c r="Y26" s="376">
        <f t="shared" si="62"/>
        <v>7000</v>
      </c>
      <c r="Z26" s="95"/>
      <c r="AA26" s="95"/>
      <c r="AB26" s="95"/>
      <c r="AC26" s="118"/>
      <c r="AD26" s="118"/>
      <c r="AE26" s="95"/>
      <c r="AF26" s="95"/>
      <c r="AG26" s="102">
        <v>5583.4</v>
      </c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8"/>
      <c r="BN26" s="99"/>
      <c r="BO26" s="99"/>
      <c r="BP26" s="99"/>
      <c r="BQ26" s="99"/>
    </row>
    <row r="27" spans="1:69" ht="15.75" customHeight="1">
      <c r="A27" s="355" t="s">
        <v>586</v>
      </c>
      <c r="B27" s="113"/>
      <c r="C27" s="100" t="s">
        <v>242</v>
      </c>
      <c r="D27" s="121" t="s">
        <v>714</v>
      </c>
      <c r="E27" s="115">
        <v>8404</v>
      </c>
      <c r="F27" s="91">
        <f t="shared" si="94"/>
        <v>7185.42</v>
      </c>
      <c r="G27" s="91"/>
      <c r="H27" s="115"/>
      <c r="I27" s="102">
        <v>2874.5</v>
      </c>
      <c r="J27" s="116"/>
      <c r="K27" s="116"/>
      <c r="L27" s="117"/>
      <c r="M27" s="96">
        <f t="shared" si="74"/>
        <v>0</v>
      </c>
      <c r="N27" s="96">
        <f t="shared" ref="N27:O27" si="99">AA27+AD27+AG27+AJ27+AM27+AP27+AS27+AV27+AY27+BB27+BE27+BH27</f>
        <v>0</v>
      </c>
      <c r="O27" s="96">
        <f t="shared" si="99"/>
        <v>0</v>
      </c>
      <c r="P27" s="81">
        <f t="shared" ref="P27:R27" si="100">IF(BJ27=0,SUM(Z27+AC27+AF27+AI27+AL27+AO27+AR27+AU27+AX27+BA27+BD27+BG27),BJ27)</f>
        <v>0</v>
      </c>
      <c r="Q27" s="81">
        <f t="shared" si="100"/>
        <v>0</v>
      </c>
      <c r="R27" s="81">
        <f t="shared" si="100"/>
        <v>0</v>
      </c>
      <c r="S27" s="96">
        <f t="shared" ref="S27:T27" si="101">I27-M27</f>
        <v>2874.5</v>
      </c>
      <c r="T27" s="96">
        <f t="shared" si="101"/>
        <v>0</v>
      </c>
      <c r="U27" s="96">
        <f t="shared" si="52"/>
        <v>0</v>
      </c>
      <c r="V27" s="375" t="e">
        <f t="shared" si="73"/>
        <v>#DIV/0!</v>
      </c>
      <c r="W27" s="95">
        <f t="shared" si="98"/>
        <v>0</v>
      </c>
      <c r="X27" s="95">
        <f t="shared" si="54"/>
        <v>0</v>
      </c>
      <c r="Y27" s="376">
        <f t="shared" si="62"/>
        <v>8404</v>
      </c>
      <c r="Z27" s="95"/>
      <c r="AA27" s="95"/>
      <c r="AB27" s="95"/>
      <c r="AC27" s="118"/>
      <c r="AD27" s="118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8"/>
      <c r="BN27" s="99"/>
      <c r="BO27" s="99"/>
      <c r="BP27" s="99"/>
      <c r="BQ27" s="99"/>
    </row>
    <row r="28" spans="1:69" ht="15.75" customHeight="1">
      <c r="A28" s="112"/>
      <c r="B28" s="113" t="s">
        <v>244</v>
      </c>
      <c r="C28" s="100" t="s">
        <v>245</v>
      </c>
      <c r="D28" s="90" t="s">
        <v>86</v>
      </c>
      <c r="E28" s="384">
        <v>10000</v>
      </c>
      <c r="F28" s="91">
        <f t="shared" si="94"/>
        <v>8550</v>
      </c>
      <c r="G28" s="91"/>
      <c r="H28" s="91"/>
      <c r="I28" s="95"/>
      <c r="J28" s="116">
        <v>13095</v>
      </c>
      <c r="K28" s="116"/>
      <c r="L28" s="117"/>
      <c r="M28" s="96">
        <f t="shared" si="74"/>
        <v>0</v>
      </c>
      <c r="N28" s="96">
        <f t="shared" ref="N28:O28" si="102">AA28+AD28+AG28+AJ28+AM28+AP28+AS28+AV28+AY28+BB28+BE28+BH28</f>
        <v>13095</v>
      </c>
      <c r="O28" s="96">
        <f t="shared" si="102"/>
        <v>0</v>
      </c>
      <c r="P28" s="81">
        <f t="shared" ref="P28:R28" si="103">IF(BJ28=0,SUM(Z28+AC28+AF28+AI28+AL28+AO28+AR28+AU28+AX28+BA28+BD28+BG28),BJ28)</f>
        <v>0</v>
      </c>
      <c r="Q28" s="81">
        <f t="shared" si="103"/>
        <v>13095</v>
      </c>
      <c r="R28" s="81">
        <f t="shared" si="103"/>
        <v>0</v>
      </c>
      <c r="S28" s="96">
        <f t="shared" ref="S28:T28" si="104">I28-M28</f>
        <v>0</v>
      </c>
      <c r="T28" s="96">
        <f t="shared" si="104"/>
        <v>0</v>
      </c>
      <c r="U28" s="96">
        <f t="shared" si="52"/>
        <v>0</v>
      </c>
      <c r="V28" s="375" t="e">
        <f t="shared" si="73"/>
        <v>#DIV/0!</v>
      </c>
      <c r="W28" s="95">
        <f t="shared" si="98"/>
        <v>0</v>
      </c>
      <c r="X28" s="95">
        <f t="shared" si="54"/>
        <v>0</v>
      </c>
      <c r="Y28" s="376">
        <f t="shared" si="62"/>
        <v>10000</v>
      </c>
      <c r="Z28" s="95"/>
      <c r="AA28" s="95">
        <f>13095</f>
        <v>13095</v>
      </c>
      <c r="AB28" s="95"/>
      <c r="AC28" s="118"/>
      <c r="AD28" s="118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8"/>
      <c r="BN28" s="99"/>
      <c r="BO28" s="99"/>
      <c r="BP28" s="99"/>
      <c r="BQ28" s="99"/>
    </row>
    <row r="29" spans="1:69" ht="15.75" customHeight="1">
      <c r="A29" s="112"/>
      <c r="B29" s="113" t="s">
        <v>246</v>
      </c>
      <c r="C29" s="100" t="s">
        <v>240</v>
      </c>
      <c r="D29" s="90" t="s">
        <v>87</v>
      </c>
      <c r="E29" s="91">
        <v>4202</v>
      </c>
      <c r="F29" s="91">
        <f t="shared" si="94"/>
        <v>3592.71</v>
      </c>
      <c r="G29" s="91"/>
      <c r="H29" s="91"/>
      <c r="I29" s="95"/>
      <c r="J29" s="116">
        <v>16850</v>
      </c>
      <c r="K29" s="116"/>
      <c r="L29" s="117"/>
      <c r="M29" s="96">
        <f t="shared" si="74"/>
        <v>0</v>
      </c>
      <c r="N29" s="96">
        <f t="shared" ref="N29:O29" si="105">AA29+AD29+AG29+AJ29+AM29+AP29+AS29+AV29+AY29+BB29+BE29+BH29</f>
        <v>5229.5</v>
      </c>
      <c r="O29" s="96">
        <f t="shared" si="105"/>
        <v>0</v>
      </c>
      <c r="P29" s="81">
        <f t="shared" ref="P29:R29" si="106">IF(BJ29=0,SUM(Z29+AC29+AF29+AI29+AL29+AO29+AR29+AU29+AX29+BA29+BD29+BG29),BJ29)</f>
        <v>0</v>
      </c>
      <c r="Q29" s="81">
        <f t="shared" si="106"/>
        <v>5229.5</v>
      </c>
      <c r="R29" s="81">
        <f t="shared" si="106"/>
        <v>0</v>
      </c>
      <c r="S29" s="96">
        <f t="shared" ref="S29:T29" si="107">I29-M29</f>
        <v>0</v>
      </c>
      <c r="T29" s="96">
        <f t="shared" si="107"/>
        <v>11620.5</v>
      </c>
      <c r="U29" s="96">
        <f t="shared" si="52"/>
        <v>0</v>
      </c>
      <c r="V29" s="375" t="e">
        <f t="shared" si="73"/>
        <v>#DIV/0!</v>
      </c>
      <c r="W29" s="95">
        <f t="shared" si="98"/>
        <v>0</v>
      </c>
      <c r="X29" s="95">
        <f t="shared" si="54"/>
        <v>-11620.5</v>
      </c>
      <c r="Y29" s="376">
        <f t="shared" si="62"/>
        <v>15822.5</v>
      </c>
      <c r="Z29" s="95"/>
      <c r="AA29" s="95"/>
      <c r="AB29" s="95"/>
      <c r="AC29" s="118"/>
      <c r="AD29" s="130">
        <v>5229.5</v>
      </c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8"/>
      <c r="BN29" s="99"/>
      <c r="BO29" s="99"/>
      <c r="BP29" s="99"/>
      <c r="BQ29" s="99"/>
    </row>
    <row r="30" spans="1:69" ht="15.75" customHeight="1">
      <c r="A30" s="119"/>
      <c r="B30" s="113"/>
      <c r="C30" s="100" t="s">
        <v>242</v>
      </c>
      <c r="D30" s="90" t="s">
        <v>247</v>
      </c>
      <c r="E30" s="385">
        <v>4202</v>
      </c>
      <c r="F30" s="91">
        <f t="shared" si="94"/>
        <v>3592.71</v>
      </c>
      <c r="G30" s="91"/>
      <c r="H30" s="122" t="s">
        <v>715</v>
      </c>
      <c r="I30" s="95"/>
      <c r="J30" s="116"/>
      <c r="K30" s="116"/>
      <c r="L30" s="117"/>
      <c r="M30" s="96">
        <f t="shared" si="74"/>
        <v>0</v>
      </c>
      <c r="N30" s="96">
        <f t="shared" ref="N30:O30" si="108">AA30+AD30+AG30+AJ30+AM30+AP30+AS30+AV30+AY30+BB30+BE30+BH30</f>
        <v>0</v>
      </c>
      <c r="O30" s="96">
        <f t="shared" si="108"/>
        <v>0</v>
      </c>
      <c r="P30" s="81">
        <f t="shared" ref="P30:R30" si="109">IF(BJ30=0,SUM(Z30+AC30+AF30+AI30+AL30+AO30+AR30+AU30+AX30+BA30+BD30+BG30),BJ30)</f>
        <v>0</v>
      </c>
      <c r="Q30" s="81">
        <f t="shared" si="109"/>
        <v>0</v>
      </c>
      <c r="R30" s="81">
        <f t="shared" si="109"/>
        <v>0</v>
      </c>
      <c r="S30" s="96">
        <f t="shared" ref="S30:T30" si="110">I30-M30</f>
        <v>0</v>
      </c>
      <c r="T30" s="96">
        <f t="shared" si="110"/>
        <v>0</v>
      </c>
      <c r="U30" s="96">
        <f t="shared" si="52"/>
        <v>0</v>
      </c>
      <c r="V30" s="375" t="e">
        <f t="shared" si="73"/>
        <v>#DIV/0!</v>
      </c>
      <c r="W30" s="95">
        <f t="shared" si="98"/>
        <v>0</v>
      </c>
      <c r="X30" s="95">
        <f t="shared" si="54"/>
        <v>0</v>
      </c>
      <c r="Y30" s="376">
        <f t="shared" si="62"/>
        <v>4202</v>
      </c>
      <c r="Z30" s="95"/>
      <c r="AA30" s="128"/>
      <c r="AB30" s="95"/>
      <c r="AC30" s="118"/>
      <c r="AD30" s="118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8"/>
      <c r="BN30" s="99"/>
      <c r="BO30" s="99"/>
      <c r="BP30" s="99"/>
      <c r="BQ30" s="99"/>
    </row>
    <row r="31" spans="1:69" ht="15.75" customHeight="1">
      <c r="A31" s="112"/>
      <c r="B31" s="120" t="s">
        <v>488</v>
      </c>
      <c r="C31" s="100" t="s">
        <v>240</v>
      </c>
      <c r="D31" s="90" t="s">
        <v>716</v>
      </c>
      <c r="E31" s="91">
        <v>18404</v>
      </c>
      <c r="F31" s="91">
        <f t="shared" si="94"/>
        <v>15735.42</v>
      </c>
      <c r="G31" s="91"/>
      <c r="H31" s="91"/>
      <c r="I31" s="95"/>
      <c r="J31" s="116">
        <f>2515+5718.85</f>
        <v>8233.85</v>
      </c>
      <c r="K31" s="116"/>
      <c r="L31" s="117"/>
      <c r="M31" s="96">
        <f t="shared" si="74"/>
        <v>0</v>
      </c>
      <c r="N31" s="96">
        <f t="shared" ref="N31:O31" si="111">AA31+AD31+AG31+AJ31+AM31+AP31+AS31+AV31+AY31+BB31+BE31+BH31</f>
        <v>0</v>
      </c>
      <c r="O31" s="96">
        <f t="shared" si="111"/>
        <v>0</v>
      </c>
      <c r="P31" s="81">
        <f t="shared" ref="P31:R31" si="112">IF(BJ31=0,SUM(Z31+AC31+AF31+AI31+AL31+AO31+AR31+AU31+AX31+BA31+BD31+BG31),BJ31)</f>
        <v>0</v>
      </c>
      <c r="Q31" s="81">
        <f t="shared" si="112"/>
        <v>0</v>
      </c>
      <c r="R31" s="81">
        <f t="shared" si="112"/>
        <v>0</v>
      </c>
      <c r="S31" s="96">
        <f t="shared" ref="S31:T31" si="113">I31-M31</f>
        <v>0</v>
      </c>
      <c r="T31" s="96">
        <f t="shared" si="113"/>
        <v>8233.85</v>
      </c>
      <c r="U31" s="96">
        <f t="shared" si="52"/>
        <v>0</v>
      </c>
      <c r="V31" s="375" t="e">
        <f t="shared" si="73"/>
        <v>#DIV/0!</v>
      </c>
      <c r="W31" s="95">
        <f t="shared" si="98"/>
        <v>0</v>
      </c>
      <c r="X31" s="95">
        <f t="shared" si="54"/>
        <v>-8233.85</v>
      </c>
      <c r="Y31" s="376">
        <f t="shared" si="62"/>
        <v>26637.85</v>
      </c>
      <c r="Z31" s="95"/>
      <c r="AA31" s="95"/>
      <c r="AB31" s="95"/>
      <c r="AC31" s="118"/>
      <c r="AD31" s="118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8"/>
      <c r="BN31" s="99"/>
      <c r="BO31" s="99"/>
      <c r="BP31" s="99"/>
      <c r="BQ31" s="99"/>
    </row>
    <row r="32" spans="1:69" ht="15.75" customHeight="1">
      <c r="A32" s="112"/>
      <c r="B32" s="120" t="s">
        <v>490</v>
      </c>
      <c r="C32" s="100" t="s">
        <v>240</v>
      </c>
      <c r="D32" s="129" t="s">
        <v>717</v>
      </c>
      <c r="E32" s="91"/>
      <c r="F32" s="91">
        <f t="shared" si="94"/>
        <v>0</v>
      </c>
      <c r="G32" s="91"/>
      <c r="H32" s="91"/>
      <c r="I32" s="95"/>
      <c r="J32" s="116">
        <f>977.38+2861.28</f>
        <v>3838.6600000000003</v>
      </c>
      <c r="K32" s="116"/>
      <c r="L32" s="117"/>
      <c r="M32" s="96">
        <f t="shared" si="74"/>
        <v>0</v>
      </c>
      <c r="N32" s="96">
        <f t="shared" ref="N32:O32" si="114">AA32+AD32+AG32+AJ32+AM32+AP32+AS32+AV32+AY32+BB32+BE32+BH32</f>
        <v>3838.66</v>
      </c>
      <c r="O32" s="96">
        <f t="shared" si="114"/>
        <v>0</v>
      </c>
      <c r="P32" s="81">
        <f t="shared" ref="P32:R32" si="115">IF(BJ32=0,SUM(Z32+AC32+AF32+AI32+AL32+AO32+AR32+AU32+AX32+BA32+BD32+BG32),BJ32)</f>
        <v>0</v>
      </c>
      <c r="Q32" s="81">
        <f t="shared" si="115"/>
        <v>3838.66</v>
      </c>
      <c r="R32" s="81">
        <f t="shared" si="115"/>
        <v>0</v>
      </c>
      <c r="S32" s="96">
        <f t="shared" ref="S32:T32" si="116">I32-M32</f>
        <v>0</v>
      </c>
      <c r="T32" s="96">
        <f t="shared" si="116"/>
        <v>0</v>
      </c>
      <c r="U32" s="96">
        <f t="shared" si="52"/>
        <v>0</v>
      </c>
      <c r="V32" s="375">
        <f t="shared" si="73"/>
        <v>0</v>
      </c>
      <c r="W32" s="95"/>
      <c r="X32" s="95">
        <f t="shared" si="54"/>
        <v>0</v>
      </c>
      <c r="Y32" s="376">
        <f t="shared" si="62"/>
        <v>0</v>
      </c>
      <c r="Z32" s="95"/>
      <c r="AA32" s="95"/>
      <c r="AB32" s="95"/>
      <c r="AC32" s="118"/>
      <c r="AD32" s="118"/>
      <c r="AE32" s="95"/>
      <c r="AF32" s="95"/>
      <c r="AG32" s="95"/>
      <c r="AH32" s="95"/>
      <c r="AI32" s="95"/>
      <c r="AJ32" s="102">
        <v>3838.66</v>
      </c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8"/>
      <c r="BN32" s="99"/>
      <c r="BO32" s="99"/>
      <c r="BP32" s="99"/>
      <c r="BQ32" s="99"/>
    </row>
    <row r="33" spans="1:69" ht="15.75" customHeight="1">
      <c r="A33" s="112"/>
      <c r="B33" s="113"/>
      <c r="C33" s="100" t="s">
        <v>240</v>
      </c>
      <c r="D33" s="90" t="s">
        <v>718</v>
      </c>
      <c r="E33" s="91">
        <v>20000</v>
      </c>
      <c r="F33" s="91">
        <f t="shared" si="94"/>
        <v>17100</v>
      </c>
      <c r="G33" s="91"/>
      <c r="H33" s="91"/>
      <c r="I33" s="95"/>
      <c r="J33" s="116"/>
      <c r="K33" s="116"/>
      <c r="L33" s="117"/>
      <c r="M33" s="96">
        <f t="shared" si="74"/>
        <v>0</v>
      </c>
      <c r="N33" s="96">
        <f t="shared" ref="N33:O33" si="117">AA33+AD33+AG33+AJ33+AM33+AP33+AS33+AV33+AY33+BB33+BE33+BH33</f>
        <v>0</v>
      </c>
      <c r="O33" s="96">
        <f t="shared" si="117"/>
        <v>0</v>
      </c>
      <c r="P33" s="81">
        <f t="shared" ref="P33:R33" si="118">IF(BJ33=0,SUM(Z33+AC33+AF33+AI33+AL33+AO33+AR33+AU33+AX33+BA33+BD33+BG33),BJ33)</f>
        <v>0</v>
      </c>
      <c r="Q33" s="81">
        <f t="shared" si="118"/>
        <v>0</v>
      </c>
      <c r="R33" s="81">
        <f t="shared" si="118"/>
        <v>0</v>
      </c>
      <c r="S33" s="96">
        <f t="shared" ref="S33:T33" si="119">I33-M33</f>
        <v>0</v>
      </c>
      <c r="T33" s="96">
        <f t="shared" si="119"/>
        <v>0</v>
      </c>
      <c r="U33" s="96">
        <f t="shared" si="52"/>
        <v>0</v>
      </c>
      <c r="V33" s="375" t="e">
        <f t="shared" si="73"/>
        <v>#DIV/0!</v>
      </c>
      <c r="W33" s="95">
        <f t="shared" ref="W33:W34" si="120">AJ33*11</f>
        <v>0</v>
      </c>
      <c r="X33" s="95">
        <f t="shared" si="54"/>
        <v>0</v>
      </c>
      <c r="Y33" s="376">
        <f t="shared" si="62"/>
        <v>20000</v>
      </c>
      <c r="Z33" s="95"/>
      <c r="AA33" s="95"/>
      <c r="AB33" s="95"/>
      <c r="AC33" s="118"/>
      <c r="AD33" s="118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8"/>
      <c r="BN33" s="99"/>
      <c r="BO33" s="99"/>
      <c r="BP33" s="99"/>
      <c r="BQ33" s="99"/>
    </row>
    <row r="34" spans="1:69" ht="15.75" customHeight="1">
      <c r="A34" s="112"/>
      <c r="B34" s="113" t="s">
        <v>253</v>
      </c>
      <c r="C34" s="100" t="s">
        <v>232</v>
      </c>
      <c r="D34" s="90" t="s">
        <v>91</v>
      </c>
      <c r="E34" s="91">
        <v>2025.37</v>
      </c>
      <c r="F34" s="91">
        <f t="shared" ref="F34:F36" si="121">E34</f>
        <v>2025.37</v>
      </c>
      <c r="G34" s="91"/>
      <c r="H34" s="91"/>
      <c r="I34" s="95"/>
      <c r="J34" s="116">
        <v>3374.7</v>
      </c>
      <c r="K34" s="116"/>
      <c r="L34" s="117"/>
      <c r="M34" s="96">
        <f t="shared" si="74"/>
        <v>0</v>
      </c>
      <c r="N34" s="96">
        <f t="shared" ref="N34:O34" si="122">AA34+AD34+AG34+AJ34+AM34+AP34+AS34+AV34+AY34+BB34+BE34+BH34</f>
        <v>3374.7</v>
      </c>
      <c r="O34" s="96">
        <f t="shared" si="122"/>
        <v>0</v>
      </c>
      <c r="P34" s="81">
        <f t="shared" ref="P34:R34" si="123">IF(BJ34=0,SUM(Z34+AC34+AF34+AI34+AL34+AO34+AR34+AU34+AX34+BA34+BD34+BG34),BJ34)</f>
        <v>0</v>
      </c>
      <c r="Q34" s="81">
        <f t="shared" si="123"/>
        <v>3374.7</v>
      </c>
      <c r="R34" s="81">
        <f t="shared" si="123"/>
        <v>0</v>
      </c>
      <c r="S34" s="96">
        <f t="shared" ref="S34:T34" si="124">I34-M34</f>
        <v>0</v>
      </c>
      <c r="T34" s="96">
        <f t="shared" si="124"/>
        <v>0</v>
      </c>
      <c r="U34" s="96">
        <f t="shared" si="52"/>
        <v>0</v>
      </c>
      <c r="V34" s="375" t="e">
        <f t="shared" si="73"/>
        <v>#DIV/0!</v>
      </c>
      <c r="W34" s="95">
        <f t="shared" si="120"/>
        <v>0</v>
      </c>
      <c r="X34" s="95">
        <f t="shared" si="54"/>
        <v>0</v>
      </c>
      <c r="Y34" s="376">
        <f t="shared" si="62"/>
        <v>2025.37</v>
      </c>
      <c r="Z34" s="95"/>
      <c r="AA34" s="95"/>
      <c r="AB34" s="95"/>
      <c r="AC34" s="118"/>
      <c r="AD34" s="130">
        <v>3374.7</v>
      </c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8"/>
      <c r="BN34" s="99"/>
      <c r="BO34" s="99"/>
      <c r="BP34" s="99"/>
      <c r="BQ34" s="99"/>
    </row>
    <row r="35" spans="1:69" ht="15.75" customHeight="1">
      <c r="A35" s="119"/>
      <c r="B35" s="113" t="s">
        <v>254</v>
      </c>
      <c r="C35" s="100" t="s">
        <v>255</v>
      </c>
      <c r="D35" s="121" t="s">
        <v>101</v>
      </c>
      <c r="E35" s="131">
        <v>30000</v>
      </c>
      <c r="F35" s="91">
        <f t="shared" si="121"/>
        <v>30000</v>
      </c>
      <c r="G35" s="91"/>
      <c r="H35" s="115"/>
      <c r="I35" s="132"/>
      <c r="J35" s="116">
        <v>4100</v>
      </c>
      <c r="K35" s="116"/>
      <c r="L35" s="117"/>
      <c r="M35" s="96">
        <f t="shared" si="74"/>
        <v>0</v>
      </c>
      <c r="N35" s="96">
        <f t="shared" ref="N35:O35" si="125">AA35+AD35+AG35+AJ35+AM35+AP35+AS35+AV35+AY35+BB35+BE35+BH35</f>
        <v>4100</v>
      </c>
      <c r="O35" s="96">
        <f t="shared" si="125"/>
        <v>0</v>
      </c>
      <c r="P35" s="81">
        <f t="shared" ref="P35:R35" si="126">IF(BJ35=0,SUM(Z35+AC35+AF35+AI35+AL35+AO35+AR35+AU35+AX35+BA35+BD35+BG35),BJ35)</f>
        <v>0</v>
      </c>
      <c r="Q35" s="81">
        <f t="shared" si="126"/>
        <v>4100</v>
      </c>
      <c r="R35" s="81">
        <f t="shared" si="126"/>
        <v>0</v>
      </c>
      <c r="S35" s="133">
        <f t="shared" ref="S35:T35" si="127">I35-M35</f>
        <v>0</v>
      </c>
      <c r="T35" s="96">
        <f t="shared" si="127"/>
        <v>0</v>
      </c>
      <c r="U35" s="96">
        <f t="shared" si="52"/>
        <v>0</v>
      </c>
      <c r="V35" s="375">
        <f t="shared" si="73"/>
        <v>0</v>
      </c>
      <c r="W35" s="95"/>
      <c r="X35" s="95">
        <f t="shared" si="54"/>
        <v>0</v>
      </c>
      <c r="Y35" s="376">
        <f t="shared" si="62"/>
        <v>30000</v>
      </c>
      <c r="Z35" s="118"/>
      <c r="AA35" s="95"/>
      <c r="AB35" s="95"/>
      <c r="AC35" s="118"/>
      <c r="AD35" s="118"/>
      <c r="AE35" s="95"/>
      <c r="AF35" s="95"/>
      <c r="AG35" s="95"/>
      <c r="AH35" s="95"/>
      <c r="AI35" s="95"/>
      <c r="AJ35" s="102">
        <v>4100</v>
      </c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8"/>
      <c r="BN35" s="99"/>
      <c r="BO35" s="99"/>
      <c r="BP35" s="99"/>
      <c r="BQ35" s="99"/>
    </row>
    <row r="36" spans="1:69" ht="15.75" customHeight="1">
      <c r="A36" s="358" t="s">
        <v>591</v>
      </c>
      <c r="B36" s="120" t="s">
        <v>256</v>
      </c>
      <c r="C36" s="100" t="s">
        <v>257</v>
      </c>
      <c r="D36" s="121" t="s">
        <v>103</v>
      </c>
      <c r="E36" s="131">
        <v>10000</v>
      </c>
      <c r="F36" s="91">
        <f t="shared" si="121"/>
        <v>10000</v>
      </c>
      <c r="G36" s="91"/>
      <c r="H36" s="115"/>
      <c r="I36" s="102">
        <v>1757.6</v>
      </c>
      <c r="J36" s="116">
        <f>19903.04+4541.3+16240</f>
        <v>40684.339999999997</v>
      </c>
      <c r="K36" s="134">
        <v>16240</v>
      </c>
      <c r="L36" s="117"/>
      <c r="M36" s="96">
        <f t="shared" si="74"/>
        <v>0</v>
      </c>
      <c r="N36" s="96">
        <f t="shared" ref="N36:O36" si="128">AA36+AD36+AG36+AJ36+AM36+AP36+AS36+AV36+AY36+BB36+BE36+BH36</f>
        <v>24444.34</v>
      </c>
      <c r="O36" s="96">
        <f t="shared" si="128"/>
        <v>0</v>
      </c>
      <c r="P36" s="81">
        <f t="shared" ref="P36:R36" si="129">IF(BJ36=0,SUM(Z36+AC36+AF36+AI36+AL36+AO36+AR36+AU36+AX36+BA36+BD36+BG36),BJ36)</f>
        <v>0</v>
      </c>
      <c r="Q36" s="81">
        <f t="shared" si="129"/>
        <v>24444.34</v>
      </c>
      <c r="R36" s="81">
        <f t="shared" si="129"/>
        <v>0</v>
      </c>
      <c r="S36" s="96">
        <f t="shared" ref="S36:S67" si="130">I36-M36</f>
        <v>1757.6</v>
      </c>
      <c r="T36" s="96">
        <f>J36-N36-K36</f>
        <v>0</v>
      </c>
      <c r="U36" s="96">
        <f t="shared" si="52"/>
        <v>0</v>
      </c>
      <c r="V36" s="375">
        <f t="shared" si="73"/>
        <v>0</v>
      </c>
      <c r="W36" s="95"/>
      <c r="X36" s="95">
        <f t="shared" si="54"/>
        <v>0</v>
      </c>
      <c r="Y36" s="376">
        <f t="shared" si="62"/>
        <v>10000</v>
      </c>
      <c r="Z36" s="95"/>
      <c r="AA36" s="95"/>
      <c r="AB36" s="95"/>
      <c r="AC36" s="118"/>
      <c r="AD36" s="118">
        <f>19903.04</f>
        <v>19903.04</v>
      </c>
      <c r="AE36" s="95"/>
      <c r="AF36" s="95"/>
      <c r="AG36" s="95"/>
      <c r="AH36" s="95"/>
      <c r="AI36" s="95"/>
      <c r="AJ36" s="102">
        <v>4541.3</v>
      </c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8"/>
      <c r="BN36" s="99"/>
      <c r="BO36" s="99"/>
      <c r="BP36" s="99"/>
      <c r="BQ36" s="99"/>
    </row>
    <row r="37" spans="1:69" ht="15.75" customHeight="1">
      <c r="A37" s="119"/>
      <c r="B37" s="135" t="s">
        <v>258</v>
      </c>
      <c r="C37" s="100" t="s">
        <v>259</v>
      </c>
      <c r="D37" s="121" t="s">
        <v>260</v>
      </c>
      <c r="E37" s="136"/>
      <c r="F37" s="91">
        <f>-(E37*14.5%)+E37</f>
        <v>0</v>
      </c>
      <c r="G37" s="91"/>
      <c r="H37" s="115"/>
      <c r="I37" s="95"/>
      <c r="J37" s="116">
        <v>949.5</v>
      </c>
      <c r="K37" s="116"/>
      <c r="L37" s="117"/>
      <c r="M37" s="96">
        <f t="shared" si="74"/>
        <v>0</v>
      </c>
      <c r="N37" s="96">
        <f t="shared" ref="N37:O37" si="131">AA37+AD37+AG37+AJ37+AM37+AP37+AS37+AV37+AY37+BB37+BE37+BH37</f>
        <v>949.5</v>
      </c>
      <c r="O37" s="96">
        <f t="shared" si="131"/>
        <v>0</v>
      </c>
      <c r="P37" s="81">
        <f t="shared" ref="P37:R37" si="132">IF(BJ37=0,SUM(Z37+AC37+AF37+AI37+AL37+AO37+AR37+AU37+AX37+BA37+BD37+BG37),BJ37)</f>
        <v>0</v>
      </c>
      <c r="Q37" s="81">
        <f t="shared" si="132"/>
        <v>949.5</v>
      </c>
      <c r="R37" s="81">
        <f t="shared" si="132"/>
        <v>0</v>
      </c>
      <c r="S37" s="96">
        <f t="shared" si="130"/>
        <v>0</v>
      </c>
      <c r="T37" s="96">
        <f t="shared" ref="T37:T43" si="133">J37-N37</f>
        <v>0</v>
      </c>
      <c r="U37" s="96">
        <f t="shared" si="52"/>
        <v>0</v>
      </c>
      <c r="V37" s="375" t="e">
        <f t="shared" si="73"/>
        <v>#DIV/0!</v>
      </c>
      <c r="W37" s="95">
        <f t="shared" ref="W37:W50" si="134">AJ37*11</f>
        <v>0</v>
      </c>
      <c r="X37" s="95">
        <f t="shared" si="54"/>
        <v>0</v>
      </c>
      <c r="Y37" s="376">
        <f t="shared" si="62"/>
        <v>0</v>
      </c>
      <c r="Z37" s="95"/>
      <c r="AA37" s="95"/>
      <c r="AB37" s="95"/>
      <c r="AC37" s="118"/>
      <c r="AD37" s="130">
        <v>949.5</v>
      </c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8"/>
      <c r="BN37" s="99"/>
      <c r="BO37" s="99"/>
      <c r="BP37" s="99"/>
      <c r="BQ37" s="99"/>
    </row>
    <row r="38" spans="1:69" ht="15.75" customHeight="1">
      <c r="A38" s="119"/>
      <c r="B38" s="113"/>
      <c r="C38" s="100" t="s">
        <v>261</v>
      </c>
      <c r="D38" s="90" t="s">
        <v>92</v>
      </c>
      <c r="E38" s="91">
        <v>19200</v>
      </c>
      <c r="F38" s="91">
        <f t="shared" ref="F38:F39" si="135">E38</f>
        <v>19200</v>
      </c>
      <c r="G38" s="91"/>
      <c r="H38" s="91"/>
      <c r="I38" s="95"/>
      <c r="J38" s="357">
        <v>50813</v>
      </c>
      <c r="K38" s="116"/>
      <c r="L38" s="117"/>
      <c r="M38" s="96">
        <f t="shared" si="74"/>
        <v>0</v>
      </c>
      <c r="N38" s="96">
        <f t="shared" ref="N38:O38" si="136">AA38+AD38+AG38+AJ38+AM38+AP38+AS38+AV38+AY38+BB38+BE38+BH38</f>
        <v>0</v>
      </c>
      <c r="O38" s="96">
        <f t="shared" si="136"/>
        <v>0</v>
      </c>
      <c r="P38" s="81">
        <f t="shared" ref="P38:R38" si="137">IF(BJ38=0,SUM(Z38+AC38+AF38+AI38+AL38+AO38+AR38+AU38+AX38+BA38+BD38+BG38),BJ38)</f>
        <v>0</v>
      </c>
      <c r="Q38" s="81">
        <f t="shared" si="137"/>
        <v>0</v>
      </c>
      <c r="R38" s="81">
        <f t="shared" si="137"/>
        <v>0</v>
      </c>
      <c r="S38" s="96">
        <f t="shared" si="130"/>
        <v>0</v>
      </c>
      <c r="T38" s="362">
        <f t="shared" si="133"/>
        <v>50813</v>
      </c>
      <c r="U38" s="96">
        <f t="shared" si="52"/>
        <v>0</v>
      </c>
      <c r="V38" s="375" t="e">
        <f t="shared" si="73"/>
        <v>#DIV/0!</v>
      </c>
      <c r="W38" s="95">
        <f t="shared" si="134"/>
        <v>0</v>
      </c>
      <c r="X38" s="95">
        <f t="shared" si="54"/>
        <v>-50813</v>
      </c>
      <c r="Y38" s="376">
        <f t="shared" si="62"/>
        <v>70013</v>
      </c>
      <c r="Z38" s="95"/>
      <c r="AA38" s="95"/>
      <c r="AB38" s="95"/>
      <c r="AC38" s="118"/>
      <c r="AD38" s="118"/>
      <c r="AE38" s="95"/>
      <c r="AF38" s="95"/>
      <c r="AG38" s="95"/>
      <c r="AH38" s="95"/>
      <c r="AI38" s="95"/>
      <c r="AJ38" s="95"/>
      <c r="AK38" s="95"/>
      <c r="AL38" s="128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128"/>
      <c r="BH38" s="95"/>
      <c r="BI38" s="95"/>
      <c r="BJ38" s="95"/>
      <c r="BK38" s="95"/>
      <c r="BL38" s="95"/>
      <c r="BM38" s="98"/>
      <c r="BN38" s="99"/>
      <c r="BO38" s="99"/>
      <c r="BP38" s="99"/>
      <c r="BQ38" s="99"/>
    </row>
    <row r="39" spans="1:69" ht="15.75" customHeight="1">
      <c r="A39" s="119"/>
      <c r="B39" s="113"/>
      <c r="C39" s="100" t="s">
        <v>262</v>
      </c>
      <c r="D39" s="90" t="s">
        <v>93</v>
      </c>
      <c r="E39" s="115">
        <v>20000</v>
      </c>
      <c r="F39" s="91">
        <f t="shared" si="135"/>
        <v>20000</v>
      </c>
      <c r="G39" s="91"/>
      <c r="H39" s="91"/>
      <c r="I39" s="95"/>
      <c r="J39" s="116"/>
      <c r="K39" s="116"/>
      <c r="L39" s="117"/>
      <c r="M39" s="96">
        <f t="shared" si="74"/>
        <v>0</v>
      </c>
      <c r="N39" s="96">
        <f t="shared" ref="N39:O39" si="138">AA39+AD39+AG39+AJ39+AM39+AP39+AS39+AV39+AY39+BB39+BE39+BH39</f>
        <v>0</v>
      </c>
      <c r="O39" s="96">
        <f t="shared" si="138"/>
        <v>0</v>
      </c>
      <c r="P39" s="81">
        <f t="shared" ref="P39:R39" si="139">IF(BJ39=0,SUM(Z39+AC39+AF39+AI39+AL39+AO39+AR39+AU39+AX39+BA39+BD39+BG39),BJ39)</f>
        <v>0</v>
      </c>
      <c r="Q39" s="81">
        <f t="shared" si="139"/>
        <v>0</v>
      </c>
      <c r="R39" s="81">
        <f t="shared" si="139"/>
        <v>0</v>
      </c>
      <c r="S39" s="96">
        <f t="shared" si="130"/>
        <v>0</v>
      </c>
      <c r="T39" s="96">
        <f t="shared" si="133"/>
        <v>0</v>
      </c>
      <c r="U39" s="96">
        <f t="shared" si="52"/>
        <v>0</v>
      </c>
      <c r="V39" s="375" t="e">
        <f t="shared" si="73"/>
        <v>#DIV/0!</v>
      </c>
      <c r="W39" s="95">
        <f t="shared" si="134"/>
        <v>0</v>
      </c>
      <c r="X39" s="95">
        <f t="shared" si="54"/>
        <v>0</v>
      </c>
      <c r="Y39" s="376">
        <f t="shared" si="62"/>
        <v>20000</v>
      </c>
      <c r="Z39" s="95"/>
      <c r="AA39" s="95"/>
      <c r="AB39" s="95"/>
      <c r="AC39" s="118"/>
      <c r="AD39" s="118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8"/>
      <c r="BN39" s="99"/>
      <c r="BO39" s="99"/>
      <c r="BP39" s="99"/>
      <c r="BQ39" s="99"/>
    </row>
    <row r="40" spans="1:69" ht="15.75" customHeight="1">
      <c r="A40" s="88"/>
      <c r="B40" s="135" t="s">
        <v>263</v>
      </c>
      <c r="C40" s="100" t="s">
        <v>218</v>
      </c>
      <c r="D40" s="90" t="s">
        <v>719</v>
      </c>
      <c r="E40" s="115">
        <v>2344.5</v>
      </c>
      <c r="F40" s="91">
        <f>-(E40*14.5%)+E40</f>
        <v>2004.5475000000001</v>
      </c>
      <c r="G40" s="91"/>
      <c r="H40" s="91"/>
      <c r="I40" s="95"/>
      <c r="J40" s="116">
        <v>1424.02</v>
      </c>
      <c r="K40" s="116"/>
      <c r="L40" s="117"/>
      <c r="M40" s="96">
        <f t="shared" si="74"/>
        <v>0</v>
      </c>
      <c r="N40" s="96">
        <f t="shared" ref="N40:O40" si="140">AA40+AD40+AG40+AJ40+AM40+AP40+AS40+AV40+AY40+BB40+BE40+BH40</f>
        <v>0</v>
      </c>
      <c r="O40" s="96">
        <f t="shared" si="140"/>
        <v>0</v>
      </c>
      <c r="P40" s="81">
        <f t="shared" ref="P40:R40" si="141">IF(BJ40=0,SUM(Z40+AC40+AF40+AI40+AL40+AO40+AR40+AU40+AX40+BA40+BD40+BG40),BJ40)</f>
        <v>0</v>
      </c>
      <c r="Q40" s="81">
        <f t="shared" si="141"/>
        <v>0</v>
      </c>
      <c r="R40" s="81">
        <f t="shared" si="141"/>
        <v>0</v>
      </c>
      <c r="S40" s="96">
        <f t="shared" si="130"/>
        <v>0</v>
      </c>
      <c r="T40" s="96">
        <f t="shared" si="133"/>
        <v>1424.02</v>
      </c>
      <c r="U40" s="96">
        <f t="shared" si="52"/>
        <v>0</v>
      </c>
      <c r="V40" s="375" t="e">
        <f t="shared" si="73"/>
        <v>#DIV/0!</v>
      </c>
      <c r="W40" s="95">
        <f t="shared" si="134"/>
        <v>0</v>
      </c>
      <c r="X40" s="95">
        <f t="shared" si="54"/>
        <v>-1424.02</v>
      </c>
      <c r="Y40" s="376">
        <f t="shared" si="62"/>
        <v>3768.52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8"/>
      <c r="BN40" s="99"/>
      <c r="BO40" s="99"/>
      <c r="BP40" s="99"/>
      <c r="BQ40" s="99"/>
    </row>
    <row r="41" spans="1:69" ht="15.75" customHeight="1">
      <c r="A41" s="88" t="s">
        <v>494</v>
      </c>
      <c r="B41" s="135" t="s">
        <v>265</v>
      </c>
      <c r="C41" s="100" t="s">
        <v>266</v>
      </c>
      <c r="D41" s="90" t="s">
        <v>267</v>
      </c>
      <c r="E41" s="115">
        <v>2000</v>
      </c>
      <c r="F41" s="91">
        <f t="shared" ref="F41:F46" si="142">E41</f>
        <v>2000</v>
      </c>
      <c r="G41" s="91"/>
      <c r="H41" s="91"/>
      <c r="I41" s="95">
        <v>34.909999999999997</v>
      </c>
      <c r="J41" s="116">
        <v>576.45000000000005</v>
      </c>
      <c r="K41" s="116"/>
      <c r="L41" s="117"/>
      <c r="M41" s="96">
        <f t="shared" si="74"/>
        <v>3.61</v>
      </c>
      <c r="N41" s="96">
        <f t="shared" ref="N41:O41" si="143">AA41+AD41+AG41+AJ41+AM41+AP41+AS41+AV41+AY41+BB41+BE41+BH41</f>
        <v>0</v>
      </c>
      <c r="O41" s="96">
        <f t="shared" si="143"/>
        <v>0</v>
      </c>
      <c r="P41" s="81">
        <f t="shared" ref="P41:R41" si="144">IF(BJ41=0,SUM(Z41+AC41+AF41+AI41+AL41+AO41+AR41+AU41+AX41+BA41+BD41+BG41),BJ41)</f>
        <v>3.61</v>
      </c>
      <c r="Q41" s="81">
        <f t="shared" si="144"/>
        <v>0</v>
      </c>
      <c r="R41" s="81">
        <f t="shared" si="144"/>
        <v>0</v>
      </c>
      <c r="S41" s="96">
        <f t="shared" si="130"/>
        <v>31.299999999999997</v>
      </c>
      <c r="T41" s="96">
        <f t="shared" si="133"/>
        <v>576.45000000000005</v>
      </c>
      <c r="U41" s="96">
        <f t="shared" si="52"/>
        <v>0</v>
      </c>
      <c r="V41" s="375" t="e">
        <f t="shared" si="73"/>
        <v>#DIV/0!</v>
      </c>
      <c r="W41" s="95">
        <f t="shared" si="134"/>
        <v>0</v>
      </c>
      <c r="X41" s="95">
        <f t="shared" si="54"/>
        <v>-576.45000000000005</v>
      </c>
      <c r="Y41" s="376">
        <f t="shared" si="62"/>
        <v>2576.4499999999998</v>
      </c>
      <c r="Z41" s="95"/>
      <c r="AA41" s="95"/>
      <c r="AB41" s="95"/>
      <c r="AC41" s="118"/>
      <c r="AD41" s="118"/>
      <c r="AE41" s="95"/>
      <c r="AF41" s="102">
        <v>3.61</v>
      </c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8"/>
      <c r="BN41" s="99"/>
      <c r="BO41" s="99"/>
      <c r="BP41" s="99"/>
      <c r="BQ41" s="99"/>
    </row>
    <row r="42" spans="1:69" ht="15.75" customHeight="1">
      <c r="A42" s="355" t="s">
        <v>547</v>
      </c>
      <c r="B42" s="113"/>
      <c r="C42" s="100" t="s">
        <v>268</v>
      </c>
      <c r="D42" s="90" t="s">
        <v>720</v>
      </c>
      <c r="E42" s="115">
        <f>5000+1000</f>
        <v>6000</v>
      </c>
      <c r="F42" s="91">
        <f t="shared" si="142"/>
        <v>6000</v>
      </c>
      <c r="G42" s="91"/>
      <c r="H42" s="91"/>
      <c r="I42" s="102">
        <v>550</v>
      </c>
      <c r="J42" s="116"/>
      <c r="K42" s="116"/>
      <c r="L42" s="117"/>
      <c r="M42" s="96">
        <f t="shared" si="74"/>
        <v>550</v>
      </c>
      <c r="N42" s="96">
        <f t="shared" ref="N42:O42" si="145">AA42+AD42+AG42+AJ42+AM42+AP42+AS42+AV42+AY42+BB42+BE42+BH42</f>
        <v>0</v>
      </c>
      <c r="O42" s="96">
        <f t="shared" si="145"/>
        <v>0</v>
      </c>
      <c r="P42" s="81">
        <f t="shared" ref="P42:R42" si="146">IF(BJ42=0,SUM(Z42+AC42+AF42+AI42+AL42+AO42+AR42+AU42+AX42+BA42+BD42+BG42),BJ42)</f>
        <v>550</v>
      </c>
      <c r="Q42" s="81">
        <f t="shared" si="146"/>
        <v>0</v>
      </c>
      <c r="R42" s="81">
        <f t="shared" si="146"/>
        <v>0</v>
      </c>
      <c r="S42" s="96">
        <f t="shared" si="130"/>
        <v>0</v>
      </c>
      <c r="T42" s="96">
        <f t="shared" si="133"/>
        <v>0</v>
      </c>
      <c r="U42" s="96">
        <f t="shared" si="52"/>
        <v>0</v>
      </c>
      <c r="V42" s="375" t="e">
        <f t="shared" si="73"/>
        <v>#DIV/0!</v>
      </c>
      <c r="W42" s="95">
        <f t="shared" si="134"/>
        <v>0</v>
      </c>
      <c r="X42" s="95">
        <f t="shared" si="54"/>
        <v>0</v>
      </c>
      <c r="Y42" s="376">
        <f t="shared" si="62"/>
        <v>6000</v>
      </c>
      <c r="Z42" s="95"/>
      <c r="AA42" s="95"/>
      <c r="AB42" s="95"/>
      <c r="AC42" s="118"/>
      <c r="AD42" s="118"/>
      <c r="AE42" s="95"/>
      <c r="AF42" s="102">
        <v>550</v>
      </c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8"/>
      <c r="BN42" s="99"/>
      <c r="BO42" s="99"/>
      <c r="BP42" s="99"/>
      <c r="BQ42" s="99"/>
    </row>
    <row r="43" spans="1:69" ht="15.75" customHeight="1">
      <c r="A43" s="88" t="s">
        <v>496</v>
      </c>
      <c r="B43" s="135" t="s">
        <v>270</v>
      </c>
      <c r="C43" s="100" t="s">
        <v>271</v>
      </c>
      <c r="D43" s="90" t="s">
        <v>721</v>
      </c>
      <c r="E43" s="115">
        <v>30000</v>
      </c>
      <c r="F43" s="91">
        <f t="shared" si="142"/>
        <v>30000</v>
      </c>
      <c r="G43" s="91"/>
      <c r="H43" s="91"/>
      <c r="I43" s="95">
        <f>17500</f>
        <v>17500</v>
      </c>
      <c r="J43" s="134">
        <v>362.4</v>
      </c>
      <c r="K43" s="116"/>
      <c r="L43" s="117"/>
      <c r="M43" s="96">
        <f t="shared" si="74"/>
        <v>0</v>
      </c>
      <c r="N43" s="96">
        <f t="shared" ref="N43:O43" si="147">AA43+AD43+AG43+AJ43+AM43+AP43+AS43+AV43+AY43+BB43+BE43+BH43</f>
        <v>0</v>
      </c>
      <c r="O43" s="96">
        <f t="shared" si="147"/>
        <v>0</v>
      </c>
      <c r="P43" s="81">
        <f t="shared" ref="P43:R43" si="148">IF(BJ43=0,SUM(Z43+AC43+AF43+AI43+AL43+AO43+AR43+AU43+AX43+BA43+BD43+BG43),BJ43)</f>
        <v>0</v>
      </c>
      <c r="Q43" s="81">
        <f t="shared" si="148"/>
        <v>0</v>
      </c>
      <c r="R43" s="81">
        <f t="shared" si="148"/>
        <v>0</v>
      </c>
      <c r="S43" s="96">
        <f t="shared" si="130"/>
        <v>17500</v>
      </c>
      <c r="T43" s="96">
        <f t="shared" si="133"/>
        <v>362.4</v>
      </c>
      <c r="U43" s="96">
        <f t="shared" si="52"/>
        <v>0</v>
      </c>
      <c r="V43" s="375" t="e">
        <f t="shared" si="73"/>
        <v>#DIV/0!</v>
      </c>
      <c r="W43" s="95">
        <f t="shared" si="134"/>
        <v>0</v>
      </c>
      <c r="X43" s="95">
        <f t="shared" si="54"/>
        <v>-362.4</v>
      </c>
      <c r="Y43" s="376">
        <f t="shared" si="62"/>
        <v>30362.400000000001</v>
      </c>
      <c r="Z43" s="95"/>
      <c r="AA43" s="95"/>
      <c r="AB43" s="95"/>
      <c r="AC43" s="118"/>
      <c r="AD43" s="118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8"/>
      <c r="BN43" s="99"/>
      <c r="BO43" s="99"/>
      <c r="BP43" s="99"/>
      <c r="BQ43" s="99"/>
    </row>
    <row r="44" spans="1:69" ht="15.75" customHeight="1">
      <c r="A44" s="119"/>
      <c r="B44" s="139" t="s">
        <v>273</v>
      </c>
      <c r="C44" s="100" t="s">
        <v>161</v>
      </c>
      <c r="D44" s="90" t="s">
        <v>98</v>
      </c>
      <c r="E44" s="115">
        <v>20000</v>
      </c>
      <c r="F44" s="91">
        <f t="shared" si="142"/>
        <v>20000</v>
      </c>
      <c r="G44" s="91"/>
      <c r="H44" s="91"/>
      <c r="I44" s="95"/>
      <c r="J44" s="116">
        <f>1256.9+740+1407.15+678.68+610.54+4654.38+742.72+1006.2+186.96</f>
        <v>11283.53</v>
      </c>
      <c r="K44" s="134">
        <v>186.96</v>
      </c>
      <c r="L44" s="117"/>
      <c r="M44" s="96">
        <f t="shared" si="74"/>
        <v>0</v>
      </c>
      <c r="N44" s="96">
        <f t="shared" ref="N44:O44" si="149">AA44+AD44+AG44+AJ44+AM44+AP44+AS44+AV44+AY44+BB44+BE44+BH44</f>
        <v>3702.5699999999997</v>
      </c>
      <c r="O44" s="96">
        <f t="shared" si="149"/>
        <v>0</v>
      </c>
      <c r="P44" s="81">
        <f t="shared" ref="P44:R44" si="150">IF(BJ44=0,SUM(Z44+AC44+AF44+AI44+AL44+AO44+AR44+AU44+AX44+BA44+BD44+BG44),BJ44)</f>
        <v>0</v>
      </c>
      <c r="Q44" s="81">
        <f t="shared" si="150"/>
        <v>3702.5699999999997</v>
      </c>
      <c r="R44" s="81">
        <f t="shared" si="150"/>
        <v>0</v>
      </c>
      <c r="S44" s="96">
        <f t="shared" si="130"/>
        <v>0</v>
      </c>
      <c r="T44" s="96">
        <f>J44-N44-K44</f>
        <v>7394.0000000000009</v>
      </c>
      <c r="U44" s="96">
        <f t="shared" si="52"/>
        <v>0</v>
      </c>
      <c r="V44" s="375" t="e">
        <f t="shared" si="73"/>
        <v>#DIV/0!</v>
      </c>
      <c r="W44" s="95">
        <f t="shared" si="134"/>
        <v>0</v>
      </c>
      <c r="X44" s="95">
        <f t="shared" si="54"/>
        <v>-7394.0000000000009</v>
      </c>
      <c r="Y44" s="376">
        <f t="shared" si="62"/>
        <v>27394</v>
      </c>
      <c r="Z44" s="95"/>
      <c r="AA44" s="95"/>
      <c r="AB44" s="95"/>
      <c r="AC44" s="118"/>
      <c r="AD44" s="118">
        <f>427.8</f>
        <v>427.8</v>
      </c>
      <c r="AE44" s="95"/>
      <c r="AF44" s="95"/>
      <c r="AG44" s="102">
        <f>1006.2+2085.83+182.74</f>
        <v>3274.7699999999995</v>
      </c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8"/>
      <c r="BN44" s="99"/>
      <c r="BO44" s="99"/>
      <c r="BP44" s="99"/>
      <c r="BQ44" s="99"/>
    </row>
    <row r="45" spans="1:69" ht="15.75" customHeight="1">
      <c r="A45" s="358" t="s">
        <v>595</v>
      </c>
      <c r="B45" s="140" t="s">
        <v>722</v>
      </c>
      <c r="C45" s="100" t="s">
        <v>271</v>
      </c>
      <c r="D45" s="90" t="s">
        <v>99</v>
      </c>
      <c r="E45" s="115">
        <v>60000</v>
      </c>
      <c r="F45" s="91">
        <f t="shared" si="142"/>
        <v>60000</v>
      </c>
      <c r="G45" s="91"/>
      <c r="H45" s="92">
        <v>50000</v>
      </c>
      <c r="I45" s="141">
        <f>1890+2443+727.8+5511.95+3821.32+104.82+319.96+1524+3081+145.33+303.98+107.96</f>
        <v>19981.12</v>
      </c>
      <c r="J45" s="116">
        <f>4740+413+1266+3806.39</f>
        <v>10225.39</v>
      </c>
      <c r="K45" s="116"/>
      <c r="L45" s="117"/>
      <c r="M45" s="96">
        <f t="shared" si="74"/>
        <v>4437.82</v>
      </c>
      <c r="N45" s="96">
        <f t="shared" ref="N45:O45" si="151">AA45+AD45+AG45+AJ45+AM45+AP45+AS45+AV45+AY45+BB45+BE45+BH45</f>
        <v>4740</v>
      </c>
      <c r="O45" s="96">
        <f t="shared" si="151"/>
        <v>0</v>
      </c>
      <c r="P45" s="81">
        <f t="shared" ref="P45:R45" si="152">IF(BJ45=0,SUM(Z45+AC45+AF45+AI45+AL45+AO45+AR45+AU45+AX45+BA45+BD45+BG45),BJ45)</f>
        <v>4437.82</v>
      </c>
      <c r="Q45" s="81">
        <f t="shared" si="152"/>
        <v>4740</v>
      </c>
      <c r="R45" s="81">
        <f t="shared" si="152"/>
        <v>0</v>
      </c>
      <c r="S45" s="96">
        <f t="shared" si="130"/>
        <v>15543.3</v>
      </c>
      <c r="T45" s="96">
        <f t="shared" ref="T45:T67" si="153">J45-N45</f>
        <v>5485.3899999999994</v>
      </c>
      <c r="U45" s="96">
        <f t="shared" si="52"/>
        <v>0</v>
      </c>
      <c r="V45" s="375" t="e">
        <f t="shared" si="73"/>
        <v>#DIV/0!</v>
      </c>
      <c r="W45" s="95">
        <f t="shared" si="134"/>
        <v>0</v>
      </c>
      <c r="X45" s="95">
        <f t="shared" si="54"/>
        <v>-5485.3899999999994</v>
      </c>
      <c r="Y45" s="376">
        <f t="shared" si="62"/>
        <v>65485.39</v>
      </c>
      <c r="Z45" s="128"/>
      <c r="AA45" s="102">
        <v>4740</v>
      </c>
      <c r="AB45" s="128"/>
      <c r="AC45" s="118"/>
      <c r="AD45" s="118"/>
      <c r="AE45" s="128"/>
      <c r="AF45" s="128"/>
      <c r="AG45" s="128"/>
      <c r="AH45" s="128"/>
      <c r="AI45" s="259">
        <f>1890+2443+104.82</f>
        <v>4437.82</v>
      </c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98"/>
      <c r="BN45" s="99"/>
      <c r="BO45" s="99"/>
      <c r="BP45" s="99"/>
      <c r="BQ45" s="99"/>
    </row>
    <row r="46" spans="1:69" ht="15.75" customHeight="1">
      <c r="A46" s="363" t="s">
        <v>597</v>
      </c>
      <c r="B46" s="135"/>
      <c r="C46" s="100" t="s">
        <v>275</v>
      </c>
      <c r="D46" s="90" t="s">
        <v>276</v>
      </c>
      <c r="E46" s="115">
        <v>13000</v>
      </c>
      <c r="F46" s="91">
        <f t="shared" si="142"/>
        <v>13000</v>
      </c>
      <c r="G46" s="91"/>
      <c r="H46" s="91"/>
      <c r="I46" s="102">
        <f>1949.9+949.95</f>
        <v>2899.8500000000004</v>
      </c>
      <c r="J46" s="357">
        <v>30000</v>
      </c>
      <c r="K46" s="116"/>
      <c r="L46" s="117"/>
      <c r="M46" s="96">
        <f t="shared" si="74"/>
        <v>0</v>
      </c>
      <c r="N46" s="96">
        <f>AD46+AG46+AJ46+AM46+AP46+AS46+AV46+AY46+BB46+BE46+BH46</f>
        <v>0</v>
      </c>
      <c r="O46" s="96">
        <f>AB46+AE46+AH46+AK46+AN46+AQ46+AT46+AW46+AZ46+BC46+BF46+BI46</f>
        <v>0</v>
      </c>
      <c r="P46" s="81">
        <f t="shared" ref="P46:R46" si="154">IF(BJ46=0,SUM(Z46+AC46+AF46+AI46+AL46+AO46+AR46+AU46+AX46+BA46+BD46+BG46),BJ46)</f>
        <v>0</v>
      </c>
      <c r="Q46" s="81">
        <f t="shared" si="154"/>
        <v>0</v>
      </c>
      <c r="R46" s="81">
        <f t="shared" si="154"/>
        <v>0</v>
      </c>
      <c r="S46" s="96">
        <f t="shared" si="130"/>
        <v>2899.8500000000004</v>
      </c>
      <c r="T46" s="362">
        <f t="shared" si="153"/>
        <v>30000</v>
      </c>
      <c r="U46" s="96">
        <f t="shared" si="52"/>
        <v>0</v>
      </c>
      <c r="V46" s="375" t="e">
        <f t="shared" si="73"/>
        <v>#DIV/0!</v>
      </c>
      <c r="W46" s="95">
        <f t="shared" si="134"/>
        <v>0</v>
      </c>
      <c r="X46" s="95">
        <f t="shared" si="54"/>
        <v>-30000</v>
      </c>
      <c r="Y46" s="376">
        <f t="shared" si="62"/>
        <v>43000</v>
      </c>
      <c r="Z46" s="128"/>
      <c r="AA46" s="125"/>
      <c r="AB46" s="128"/>
      <c r="AC46" s="118"/>
      <c r="AD46" s="11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98"/>
      <c r="BN46" s="99"/>
      <c r="BO46" s="99"/>
      <c r="BP46" s="99"/>
      <c r="BQ46" s="99"/>
    </row>
    <row r="47" spans="1:69" ht="15.75" customHeight="1">
      <c r="A47" s="110"/>
      <c r="B47" s="135" t="s">
        <v>277</v>
      </c>
      <c r="C47" s="100" t="s">
        <v>278</v>
      </c>
      <c r="D47" s="121" t="s">
        <v>723</v>
      </c>
      <c r="E47" s="115"/>
      <c r="F47" s="91">
        <f t="shared" ref="F47:F67" si="155">-(E47*14.5%)+E47</f>
        <v>0</v>
      </c>
      <c r="G47" s="91"/>
      <c r="H47" s="92"/>
      <c r="I47" s="95"/>
      <c r="J47" s="116">
        <v>22098.39</v>
      </c>
      <c r="K47" s="116"/>
      <c r="L47" s="117"/>
      <c r="M47" s="96">
        <f t="shared" si="74"/>
        <v>0</v>
      </c>
      <c r="N47" s="96">
        <f t="shared" ref="N47:O47" si="156">AA47+AD47+AG47+AJ47+AM47+AP47+AS47+AV47+AY47+BB47+BE47+BH47</f>
        <v>8367.65</v>
      </c>
      <c r="O47" s="96">
        <f t="shared" si="156"/>
        <v>0</v>
      </c>
      <c r="P47" s="81">
        <f t="shared" ref="P47:R47" si="157">IF(BJ47=0,SUM(Z47+AC47+AF47+AI47+AL47+AO47+AR47+AU47+AX47+BA47+BD47+BG47),BJ47)</f>
        <v>0</v>
      </c>
      <c r="Q47" s="81">
        <f t="shared" si="157"/>
        <v>8367.65</v>
      </c>
      <c r="R47" s="81">
        <f t="shared" si="157"/>
        <v>0</v>
      </c>
      <c r="S47" s="96">
        <f t="shared" si="130"/>
        <v>0</v>
      </c>
      <c r="T47" s="96">
        <f t="shared" si="153"/>
        <v>13730.74</v>
      </c>
      <c r="U47" s="96">
        <f t="shared" si="52"/>
        <v>0</v>
      </c>
      <c r="V47" s="375" t="e">
        <f t="shared" si="73"/>
        <v>#DIV/0!</v>
      </c>
      <c r="W47" s="95">
        <f t="shared" si="134"/>
        <v>0</v>
      </c>
      <c r="X47" s="95">
        <f t="shared" si="54"/>
        <v>-13730.74</v>
      </c>
      <c r="Y47" s="376">
        <f t="shared" si="62"/>
        <v>13730.74</v>
      </c>
      <c r="Z47" s="128"/>
      <c r="AA47" s="95"/>
      <c r="AB47" s="128"/>
      <c r="AC47" s="118"/>
      <c r="AD47" s="118"/>
      <c r="AE47" s="128"/>
      <c r="AF47" s="128"/>
      <c r="AG47" s="259">
        <v>8367.65</v>
      </c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98"/>
      <c r="BN47" s="99"/>
      <c r="BO47" s="99"/>
      <c r="BP47" s="99"/>
      <c r="BQ47" s="99"/>
    </row>
    <row r="48" spans="1:69" ht="15.75" customHeight="1">
      <c r="A48" s="110"/>
      <c r="B48" s="142" t="s">
        <v>724</v>
      </c>
      <c r="C48" s="100" t="s">
        <v>278</v>
      </c>
      <c r="D48" s="90" t="s">
        <v>725</v>
      </c>
      <c r="E48" s="115"/>
      <c r="F48" s="91">
        <f t="shared" si="155"/>
        <v>0</v>
      </c>
      <c r="G48" s="91"/>
      <c r="H48" s="91"/>
      <c r="I48" s="95"/>
      <c r="J48" s="116">
        <f>50068.66+42203.34</f>
        <v>92272</v>
      </c>
      <c r="K48" s="116"/>
      <c r="L48" s="95"/>
      <c r="M48" s="96">
        <f t="shared" si="74"/>
        <v>0</v>
      </c>
      <c r="N48" s="96">
        <f t="shared" ref="N48:O48" si="158">AA48+AD48+AG48+AJ48+AM48+AP48+AS48+AV48+AY48+BB48+BE48+BH48</f>
        <v>66585.66</v>
      </c>
      <c r="O48" s="96">
        <f t="shared" si="158"/>
        <v>0</v>
      </c>
      <c r="P48" s="81">
        <f t="shared" ref="P48:R48" si="159">IF(BJ48=0,SUM(Z48+AC48+AF48+AI48+AL48+AO48+AR48+AU48+AX48+BA48+BD48+BG48),BJ48)</f>
        <v>0</v>
      </c>
      <c r="Q48" s="81">
        <f t="shared" si="159"/>
        <v>66585.66</v>
      </c>
      <c r="R48" s="81">
        <f t="shared" si="159"/>
        <v>0</v>
      </c>
      <c r="S48" s="96">
        <f t="shared" si="130"/>
        <v>0</v>
      </c>
      <c r="T48" s="96">
        <f t="shared" si="153"/>
        <v>25686.339999999997</v>
      </c>
      <c r="U48" s="96">
        <f t="shared" si="52"/>
        <v>0</v>
      </c>
      <c r="V48" s="375" t="e">
        <f t="shared" si="73"/>
        <v>#DIV/0!</v>
      </c>
      <c r="W48" s="95">
        <f t="shared" si="134"/>
        <v>0</v>
      </c>
      <c r="X48" s="95">
        <f t="shared" si="54"/>
        <v>-25686.339999999997</v>
      </c>
      <c r="Y48" s="376">
        <f t="shared" si="62"/>
        <v>25686.339999999997</v>
      </c>
      <c r="Z48" s="128"/>
      <c r="AA48" s="102">
        <v>49298.9</v>
      </c>
      <c r="AB48" s="128"/>
      <c r="AC48" s="118"/>
      <c r="AD48" s="118"/>
      <c r="AE48" s="128"/>
      <c r="AF48" s="128"/>
      <c r="AG48" s="128">
        <f>24069.07-6782.31</f>
        <v>17286.759999999998</v>
      </c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98"/>
      <c r="BN48" s="99"/>
      <c r="BO48" s="99"/>
      <c r="BP48" s="99"/>
      <c r="BQ48" s="99"/>
    </row>
    <row r="49" spans="1:69" ht="15.75" customHeight="1">
      <c r="A49" s="110"/>
      <c r="B49" s="135" t="s">
        <v>282</v>
      </c>
      <c r="C49" s="100" t="s">
        <v>278</v>
      </c>
      <c r="D49" s="90" t="s">
        <v>726</v>
      </c>
      <c r="E49" s="115"/>
      <c r="F49" s="91">
        <f t="shared" si="155"/>
        <v>0</v>
      </c>
      <c r="G49" s="91"/>
      <c r="H49" s="91"/>
      <c r="I49" s="95"/>
      <c r="J49" s="116">
        <v>6782.31</v>
      </c>
      <c r="K49" s="116"/>
      <c r="L49" s="95"/>
      <c r="M49" s="96">
        <f t="shared" si="74"/>
        <v>0</v>
      </c>
      <c r="N49" s="96">
        <f t="shared" ref="N49:O49" si="160">AA49+AD49+AG49+AJ49+AM49+AP49+AS49+AV49+AY49+BB49+BE49+BH49</f>
        <v>6782.31</v>
      </c>
      <c r="O49" s="96">
        <f t="shared" si="160"/>
        <v>0</v>
      </c>
      <c r="P49" s="81">
        <f t="shared" ref="P49:R49" si="161">IF(BJ49=0,SUM(Z49+AC49+AF49+AI49+AL49+AO49+AR49+AU49+AX49+BA49+BD49+BG49),BJ49)</f>
        <v>0</v>
      </c>
      <c r="Q49" s="81">
        <f t="shared" si="161"/>
        <v>6782.31</v>
      </c>
      <c r="R49" s="81">
        <f t="shared" si="161"/>
        <v>0</v>
      </c>
      <c r="S49" s="96">
        <f t="shared" si="130"/>
        <v>0</v>
      </c>
      <c r="T49" s="96">
        <f t="shared" si="153"/>
        <v>0</v>
      </c>
      <c r="U49" s="96">
        <f t="shared" si="52"/>
        <v>0</v>
      </c>
      <c r="V49" s="375" t="e">
        <f t="shared" si="73"/>
        <v>#DIV/0!</v>
      </c>
      <c r="W49" s="95">
        <f t="shared" si="134"/>
        <v>0</v>
      </c>
      <c r="X49" s="95">
        <f t="shared" si="54"/>
        <v>0</v>
      </c>
      <c r="Y49" s="376">
        <f t="shared" si="62"/>
        <v>0</v>
      </c>
      <c r="Z49" s="128"/>
      <c r="AA49" s="95"/>
      <c r="AB49" s="128"/>
      <c r="AC49" s="118"/>
      <c r="AD49" s="118"/>
      <c r="AE49" s="128"/>
      <c r="AF49" s="128"/>
      <c r="AG49" s="128">
        <f>6782.31</f>
        <v>6782.31</v>
      </c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98"/>
      <c r="BN49" s="99"/>
      <c r="BO49" s="99"/>
      <c r="BP49" s="99"/>
      <c r="BQ49" s="99"/>
    </row>
    <row r="50" spans="1:69" ht="15.75" customHeight="1">
      <c r="A50" s="110"/>
      <c r="B50" s="139" t="s">
        <v>284</v>
      </c>
      <c r="C50" s="100" t="s">
        <v>242</v>
      </c>
      <c r="D50" s="90" t="s">
        <v>727</v>
      </c>
      <c r="E50" s="115"/>
      <c r="F50" s="91">
        <f t="shared" si="155"/>
        <v>0</v>
      </c>
      <c r="G50" s="91"/>
      <c r="H50" s="91"/>
      <c r="I50" s="132"/>
      <c r="J50" s="116">
        <f>51880+30383</f>
        <v>82263</v>
      </c>
      <c r="K50" s="116"/>
      <c r="L50" s="95"/>
      <c r="M50" s="96">
        <f t="shared" si="74"/>
        <v>0</v>
      </c>
      <c r="N50" s="96">
        <f t="shared" ref="N50:O50" si="162">AA50+AD50+AG50+AJ50+AM50+AP50+AS50+AV50+AY50+BB50+BE50+BH50</f>
        <v>82263</v>
      </c>
      <c r="O50" s="96">
        <f t="shared" si="162"/>
        <v>0</v>
      </c>
      <c r="P50" s="81">
        <f t="shared" ref="P50:R50" si="163">IF(BJ50=0,SUM(Z50+AC50+AF50+AI50+AL50+AO50+AR50+AU50+AX50+BA50+BD50+BG50),BJ50)</f>
        <v>0</v>
      </c>
      <c r="Q50" s="81">
        <f t="shared" si="163"/>
        <v>82263</v>
      </c>
      <c r="R50" s="81">
        <f t="shared" si="163"/>
        <v>0</v>
      </c>
      <c r="S50" s="96">
        <f t="shared" si="130"/>
        <v>0</v>
      </c>
      <c r="T50" s="96">
        <f t="shared" si="153"/>
        <v>0</v>
      </c>
      <c r="U50" s="96">
        <f t="shared" si="52"/>
        <v>0</v>
      </c>
      <c r="V50" s="375" t="e">
        <f t="shared" si="73"/>
        <v>#DIV/0!</v>
      </c>
      <c r="W50" s="95">
        <f t="shared" si="134"/>
        <v>0</v>
      </c>
      <c r="X50" s="95">
        <f t="shared" si="54"/>
        <v>0</v>
      </c>
      <c r="Y50" s="376">
        <f t="shared" si="62"/>
        <v>0</v>
      </c>
      <c r="Z50" s="128"/>
      <c r="AA50" s="95"/>
      <c r="AB50" s="128"/>
      <c r="AC50" s="118"/>
      <c r="AD50" s="118">
        <f>11880+31280</f>
        <v>43160</v>
      </c>
      <c r="AE50" s="128"/>
      <c r="AF50" s="128"/>
      <c r="AG50" s="128">
        <f>39103</f>
        <v>39103</v>
      </c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98"/>
      <c r="BN50" s="99"/>
      <c r="BO50" s="99"/>
      <c r="BP50" s="99"/>
      <c r="BQ50" s="99"/>
    </row>
    <row r="51" spans="1:69" ht="15.75" customHeight="1">
      <c r="A51" s="355" t="s">
        <v>603</v>
      </c>
      <c r="B51" s="139" t="s">
        <v>286</v>
      </c>
      <c r="C51" s="100" t="s">
        <v>278</v>
      </c>
      <c r="D51" s="143" t="s">
        <v>728</v>
      </c>
      <c r="E51" s="115"/>
      <c r="F51" s="91">
        <f t="shared" si="155"/>
        <v>0</v>
      </c>
      <c r="G51" s="91"/>
      <c r="H51" s="91"/>
      <c r="I51" s="360">
        <f>67481.17+33207.88</f>
        <v>100689.04999999999</v>
      </c>
      <c r="J51" s="116">
        <f>572638.78+46434.84</f>
        <v>619073.62</v>
      </c>
      <c r="K51" s="116"/>
      <c r="L51" s="117"/>
      <c r="M51" s="96">
        <f t="shared" si="74"/>
        <v>10051.59</v>
      </c>
      <c r="N51" s="96">
        <f t="shared" ref="N51:O51" si="164">AA51+AD51+AG51+AJ51+AM51+AP51+AS51+AV51+AY51+BB51+BE51+BH51</f>
        <v>42111.08</v>
      </c>
      <c r="O51" s="96">
        <f t="shared" si="164"/>
        <v>0</v>
      </c>
      <c r="P51" s="81">
        <f t="shared" ref="P51:R51" si="165">IF(BJ51=0,SUM(Z51+AC51+AF51+AI51+AL51+AO51+AR51+AU51+AX51+BA51+BD51+BG51),BJ51)</f>
        <v>10051.59</v>
      </c>
      <c r="Q51" s="81">
        <f t="shared" si="165"/>
        <v>42111.08</v>
      </c>
      <c r="R51" s="81">
        <f t="shared" si="165"/>
        <v>0</v>
      </c>
      <c r="S51" s="96">
        <f t="shared" si="130"/>
        <v>90637.459999999992</v>
      </c>
      <c r="T51" s="96">
        <f t="shared" si="153"/>
        <v>576962.54</v>
      </c>
      <c r="U51" s="96">
        <f t="shared" si="52"/>
        <v>0</v>
      </c>
      <c r="V51" s="375">
        <f t="shared" si="73"/>
        <v>30.487049824463512</v>
      </c>
      <c r="W51" s="95"/>
      <c r="X51" s="95">
        <f t="shared" si="54"/>
        <v>-576962.54</v>
      </c>
      <c r="Y51" s="376">
        <f t="shared" si="62"/>
        <v>576962.54</v>
      </c>
      <c r="Z51" s="128"/>
      <c r="AA51" s="95"/>
      <c r="AB51" s="128"/>
      <c r="AC51" s="118"/>
      <c r="AD51" s="118"/>
      <c r="AE51" s="128"/>
      <c r="AF51" s="128"/>
      <c r="AG51" s="128">
        <f>23186.24</f>
        <v>23186.240000000002</v>
      </c>
      <c r="AH51" s="128"/>
      <c r="AI51" s="259">
        <v>10051.59</v>
      </c>
      <c r="AJ51" s="259">
        <v>18924.84</v>
      </c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98"/>
      <c r="BN51" s="99"/>
      <c r="BO51" s="99"/>
      <c r="BP51" s="99"/>
      <c r="BQ51" s="99"/>
    </row>
    <row r="52" spans="1:69" ht="15.75" customHeight="1">
      <c r="A52" s="110"/>
      <c r="B52" s="139" t="s">
        <v>506</v>
      </c>
      <c r="C52" s="100" t="s">
        <v>165</v>
      </c>
      <c r="D52" s="90" t="s">
        <v>289</v>
      </c>
      <c r="E52" s="115"/>
      <c r="F52" s="91">
        <f t="shared" si="155"/>
        <v>0</v>
      </c>
      <c r="G52" s="91"/>
      <c r="H52" s="91"/>
      <c r="I52" s="132"/>
      <c r="J52" s="116">
        <f>5855+6447</f>
        <v>12302</v>
      </c>
      <c r="K52" s="116"/>
      <c r="L52" s="95"/>
      <c r="M52" s="96">
        <f t="shared" si="74"/>
        <v>0</v>
      </c>
      <c r="N52" s="96">
        <f t="shared" ref="N52:O52" si="166">AA52+AD52+AG52+AJ52+AM52+AP52+AS52+AV52+AY52+BB52+BE52+BH52</f>
        <v>12302</v>
      </c>
      <c r="O52" s="96">
        <f t="shared" si="166"/>
        <v>0</v>
      </c>
      <c r="P52" s="81">
        <f t="shared" ref="P52:R52" si="167">IF(BJ52=0,SUM(Z52+AC52+AF52+AI52+AL52+AO52+AR52+AU52+AX52+BA52+BD52+BG52),BJ52)</f>
        <v>0</v>
      </c>
      <c r="Q52" s="81">
        <f t="shared" si="167"/>
        <v>12302</v>
      </c>
      <c r="R52" s="81">
        <f t="shared" si="167"/>
        <v>0</v>
      </c>
      <c r="S52" s="96">
        <f t="shared" si="130"/>
        <v>0</v>
      </c>
      <c r="T52" s="96">
        <f t="shared" si="153"/>
        <v>0</v>
      </c>
      <c r="U52" s="96">
        <f t="shared" si="52"/>
        <v>0</v>
      </c>
      <c r="V52" s="375" t="e">
        <f t="shared" si="73"/>
        <v>#DIV/0!</v>
      </c>
      <c r="W52" s="95">
        <f>AJ52*11</f>
        <v>0</v>
      </c>
      <c r="X52" s="95">
        <f t="shared" si="54"/>
        <v>0</v>
      </c>
      <c r="Y52" s="376">
        <f t="shared" si="62"/>
        <v>0</v>
      </c>
      <c r="Z52" s="128"/>
      <c r="AA52" s="102">
        <v>5855</v>
      </c>
      <c r="AB52" s="128"/>
      <c r="AC52" s="118"/>
      <c r="AD52" s="118">
        <f>6447</f>
        <v>6447</v>
      </c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98"/>
      <c r="BN52" s="99"/>
      <c r="BO52" s="99"/>
      <c r="BP52" s="99"/>
      <c r="BQ52" s="99"/>
    </row>
    <row r="53" spans="1:69" ht="15.75" customHeight="1">
      <c r="A53" s="110"/>
      <c r="B53" s="139" t="s">
        <v>507</v>
      </c>
      <c r="C53" s="100" t="s">
        <v>165</v>
      </c>
      <c r="D53" s="90" t="s">
        <v>729</v>
      </c>
      <c r="E53" s="115"/>
      <c r="F53" s="91">
        <f t="shared" si="155"/>
        <v>0</v>
      </c>
      <c r="G53" s="91"/>
      <c r="H53" s="91"/>
      <c r="I53" s="132"/>
      <c r="J53" s="116">
        <f>2874.45+8500+15300+2420</f>
        <v>29094.45</v>
      </c>
      <c r="K53" s="116"/>
      <c r="L53" s="144"/>
      <c r="M53" s="96">
        <f t="shared" si="74"/>
        <v>0</v>
      </c>
      <c r="N53" s="96">
        <f t="shared" ref="N53:O53" si="168">AA53+AD53+AG53+AJ53+AM53+AP53+AS53+AV53+AY53+BB53+BE53+BH53</f>
        <v>29094.45</v>
      </c>
      <c r="O53" s="96">
        <f t="shared" si="168"/>
        <v>0</v>
      </c>
      <c r="P53" s="81">
        <f t="shared" ref="P53:R53" si="169">IF(BJ53=0,SUM(Z53+AC53+AF53+AI53+AL53+AO53+AR53+AU53+AX53+BA53+BD53+BG53),BJ53)</f>
        <v>0</v>
      </c>
      <c r="Q53" s="81">
        <f t="shared" si="169"/>
        <v>29094.45</v>
      </c>
      <c r="R53" s="81">
        <f t="shared" si="169"/>
        <v>0</v>
      </c>
      <c r="S53" s="96">
        <f t="shared" si="130"/>
        <v>0</v>
      </c>
      <c r="T53" s="96">
        <f t="shared" si="153"/>
        <v>0</v>
      </c>
      <c r="U53" s="96">
        <f t="shared" si="52"/>
        <v>0</v>
      </c>
      <c r="V53" s="375">
        <f t="shared" si="73"/>
        <v>0</v>
      </c>
      <c r="W53" s="95"/>
      <c r="X53" s="95">
        <f t="shared" si="54"/>
        <v>0</v>
      </c>
      <c r="Y53" s="376">
        <f t="shared" si="62"/>
        <v>0</v>
      </c>
      <c r="Z53" s="128"/>
      <c r="AA53" s="102">
        <f>2420+15300</f>
        <v>17720</v>
      </c>
      <c r="AB53" s="128"/>
      <c r="AC53" s="118"/>
      <c r="AD53" s="118">
        <f>8500</f>
        <v>8500</v>
      </c>
      <c r="AE53" s="128"/>
      <c r="AF53" s="128"/>
      <c r="AG53" s="128"/>
      <c r="AH53" s="128"/>
      <c r="AI53" s="128"/>
      <c r="AJ53" s="259">
        <v>2874.45</v>
      </c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98"/>
      <c r="BN53" s="99"/>
      <c r="BO53" s="99"/>
      <c r="BP53" s="99"/>
      <c r="BQ53" s="99"/>
    </row>
    <row r="54" spans="1:69" ht="15.75" customHeight="1">
      <c r="A54" s="110"/>
      <c r="B54" s="135"/>
      <c r="C54" s="100" t="s">
        <v>292</v>
      </c>
      <c r="D54" s="121" t="s">
        <v>104</v>
      </c>
      <c r="E54" s="91">
        <v>0</v>
      </c>
      <c r="F54" s="91">
        <f t="shared" si="155"/>
        <v>0</v>
      </c>
      <c r="G54" s="91"/>
      <c r="H54" s="92">
        <v>10000</v>
      </c>
      <c r="I54" s="132"/>
      <c r="J54" s="116"/>
      <c r="K54" s="116"/>
      <c r="L54" s="144"/>
      <c r="M54" s="96">
        <f t="shared" si="74"/>
        <v>0</v>
      </c>
      <c r="N54" s="96">
        <f t="shared" ref="N54:O54" si="170">AA54+AD54+AG54+AJ54+AM54+AP54+AS54+AV54+AY54+BB54+BE54+BH54</f>
        <v>0</v>
      </c>
      <c r="O54" s="96">
        <f t="shared" si="170"/>
        <v>0</v>
      </c>
      <c r="P54" s="81">
        <f t="shared" ref="P54:R54" si="171">IF(BJ54=0,SUM(Z54+AC54+AF54+AI54+AL54+AO54+AR54+AU54+AX54+BA54+BD54+BG54),BJ54)</f>
        <v>0</v>
      </c>
      <c r="Q54" s="81">
        <f t="shared" si="171"/>
        <v>0</v>
      </c>
      <c r="R54" s="81">
        <f t="shared" si="171"/>
        <v>0</v>
      </c>
      <c r="S54" s="96">
        <f t="shared" si="130"/>
        <v>0</v>
      </c>
      <c r="T54" s="96">
        <f t="shared" si="153"/>
        <v>0</v>
      </c>
      <c r="U54" s="96">
        <f t="shared" si="52"/>
        <v>0</v>
      </c>
      <c r="V54" s="375" t="e">
        <f t="shared" si="73"/>
        <v>#DIV/0!</v>
      </c>
      <c r="W54" s="95">
        <f t="shared" ref="W54:W67" si="172">AJ54*11</f>
        <v>0</v>
      </c>
      <c r="X54" s="95">
        <f t="shared" si="54"/>
        <v>0</v>
      </c>
      <c r="Y54" s="376">
        <f t="shared" si="62"/>
        <v>0</v>
      </c>
      <c r="Z54" s="128"/>
      <c r="AA54" s="95"/>
      <c r="AB54" s="128"/>
      <c r="AC54" s="118"/>
      <c r="AD54" s="11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98"/>
      <c r="BN54" s="99"/>
      <c r="BO54" s="99"/>
      <c r="BP54" s="99"/>
      <c r="BQ54" s="99"/>
    </row>
    <row r="55" spans="1:69" ht="15.75" customHeight="1">
      <c r="A55" s="110"/>
      <c r="B55" s="135"/>
      <c r="C55" s="100" t="s">
        <v>293</v>
      </c>
      <c r="D55" s="121" t="s">
        <v>105</v>
      </c>
      <c r="E55" s="91">
        <v>0</v>
      </c>
      <c r="F55" s="91">
        <f t="shared" si="155"/>
        <v>0</v>
      </c>
      <c r="G55" s="91"/>
      <c r="H55" s="92">
        <v>160000</v>
      </c>
      <c r="I55" s="132"/>
      <c r="J55" s="116"/>
      <c r="K55" s="116"/>
      <c r="L55" s="144"/>
      <c r="M55" s="96">
        <f t="shared" si="74"/>
        <v>0</v>
      </c>
      <c r="N55" s="96">
        <f t="shared" ref="N55:O55" si="173">AA55+AD55+AG55+AJ55+AM55+AP55+AS55+AV55+AY55+BB55+BE55+BH55</f>
        <v>0</v>
      </c>
      <c r="O55" s="96">
        <f t="shared" si="173"/>
        <v>0</v>
      </c>
      <c r="P55" s="81">
        <f t="shared" ref="P55:R55" si="174">IF(BJ55=0,SUM(Z55+AC55+AF55+AI55+AL55+AO55+AR55+AU55+AX55+BA55+BD55+BG55),BJ55)</f>
        <v>0</v>
      </c>
      <c r="Q55" s="81">
        <f t="shared" si="174"/>
        <v>0</v>
      </c>
      <c r="R55" s="81">
        <f t="shared" si="174"/>
        <v>0</v>
      </c>
      <c r="S55" s="96">
        <f t="shared" si="130"/>
        <v>0</v>
      </c>
      <c r="T55" s="96">
        <f t="shared" si="153"/>
        <v>0</v>
      </c>
      <c r="U55" s="96">
        <f t="shared" si="52"/>
        <v>0</v>
      </c>
      <c r="V55" s="375" t="e">
        <f t="shared" si="73"/>
        <v>#DIV/0!</v>
      </c>
      <c r="W55" s="95">
        <f t="shared" si="172"/>
        <v>0</v>
      </c>
      <c r="X55" s="95">
        <f t="shared" si="54"/>
        <v>0</v>
      </c>
      <c r="Y55" s="376">
        <f t="shared" si="62"/>
        <v>0</v>
      </c>
      <c r="Z55" s="128"/>
      <c r="AA55" s="95"/>
      <c r="AB55" s="128"/>
      <c r="AC55" s="118"/>
      <c r="AD55" s="11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98"/>
      <c r="BN55" s="99"/>
      <c r="BO55" s="99"/>
      <c r="BP55" s="99"/>
      <c r="BQ55" s="99"/>
    </row>
    <row r="56" spans="1:69" ht="15.75" customHeight="1">
      <c r="A56" s="88"/>
      <c r="B56" s="113"/>
      <c r="C56" s="100" t="s">
        <v>294</v>
      </c>
      <c r="D56" s="121" t="s">
        <v>106</v>
      </c>
      <c r="E56" s="115"/>
      <c r="F56" s="91">
        <f t="shared" si="155"/>
        <v>0</v>
      </c>
      <c r="G56" s="91"/>
      <c r="H56" s="92">
        <v>50000</v>
      </c>
      <c r="I56" s="95"/>
      <c r="J56" s="116"/>
      <c r="K56" s="116"/>
      <c r="L56" s="117"/>
      <c r="M56" s="96">
        <f t="shared" si="74"/>
        <v>0</v>
      </c>
      <c r="N56" s="96">
        <f t="shared" ref="N56:O56" si="175">AA56+AD56+AG56+AJ56+AM56+AP56+AS56+AV56+AY56+BB56+BE56+BH56</f>
        <v>0</v>
      </c>
      <c r="O56" s="96">
        <f t="shared" si="175"/>
        <v>0</v>
      </c>
      <c r="P56" s="81">
        <f t="shared" ref="P56:R56" si="176">IF(BJ56=0,SUM(Z56+AC56+AF56+AI56+AL56+AO56+AR56+AU56+AX56+BA56+BD56+BG56),BJ56)</f>
        <v>0</v>
      </c>
      <c r="Q56" s="81">
        <f t="shared" si="176"/>
        <v>0</v>
      </c>
      <c r="R56" s="81">
        <f t="shared" si="176"/>
        <v>0</v>
      </c>
      <c r="S56" s="96">
        <f t="shared" si="130"/>
        <v>0</v>
      </c>
      <c r="T56" s="96">
        <f t="shared" si="153"/>
        <v>0</v>
      </c>
      <c r="U56" s="96">
        <f t="shared" si="52"/>
        <v>0</v>
      </c>
      <c r="V56" s="375" t="e">
        <f t="shared" si="73"/>
        <v>#DIV/0!</v>
      </c>
      <c r="W56" s="95">
        <f t="shared" si="172"/>
        <v>0</v>
      </c>
      <c r="X56" s="95">
        <f t="shared" si="54"/>
        <v>0</v>
      </c>
      <c r="Y56" s="376">
        <f t="shared" si="62"/>
        <v>0</v>
      </c>
      <c r="Z56" s="128"/>
      <c r="AA56" s="95"/>
      <c r="AB56" s="128"/>
      <c r="AC56" s="118"/>
      <c r="AD56" s="11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98"/>
      <c r="BN56" s="99"/>
      <c r="BO56" s="99"/>
      <c r="BP56" s="99"/>
      <c r="BQ56" s="99"/>
    </row>
    <row r="57" spans="1:69" ht="15.75" customHeight="1">
      <c r="A57" s="88"/>
      <c r="B57" s="135" t="s">
        <v>295</v>
      </c>
      <c r="C57" s="100" t="s">
        <v>271</v>
      </c>
      <c r="D57" s="121" t="s">
        <v>107</v>
      </c>
      <c r="E57" s="115"/>
      <c r="F57" s="91">
        <f t="shared" si="155"/>
        <v>0</v>
      </c>
      <c r="G57" s="91"/>
      <c r="H57" s="92">
        <v>20000</v>
      </c>
      <c r="I57" s="95"/>
      <c r="J57" s="116">
        <v>1817.8</v>
      </c>
      <c r="K57" s="116"/>
      <c r="L57" s="117"/>
      <c r="M57" s="96">
        <f t="shared" si="74"/>
        <v>0</v>
      </c>
      <c r="N57" s="96">
        <f t="shared" ref="N57:O57" si="177">AA57+AD57+AG57+AJ57+AM57+AP57+AS57+AV57+AY57+BB57+BE57+BH57</f>
        <v>1817.8</v>
      </c>
      <c r="O57" s="96">
        <f t="shared" si="177"/>
        <v>0</v>
      </c>
      <c r="P57" s="81">
        <f t="shared" ref="P57:R57" si="178">IF(BJ57=0,SUM(Z57+AC57+AF57+AI57+AL57+AO57+AR57+AU57+AX57+BA57+BD57+BG57),BJ57)</f>
        <v>0</v>
      </c>
      <c r="Q57" s="81">
        <f t="shared" si="178"/>
        <v>1817.8</v>
      </c>
      <c r="R57" s="81">
        <f t="shared" si="178"/>
        <v>0</v>
      </c>
      <c r="S57" s="96">
        <f t="shared" si="130"/>
        <v>0</v>
      </c>
      <c r="T57" s="96">
        <f t="shared" si="153"/>
        <v>0</v>
      </c>
      <c r="U57" s="96">
        <f t="shared" si="52"/>
        <v>0</v>
      </c>
      <c r="V57" s="375" t="e">
        <f t="shared" si="73"/>
        <v>#DIV/0!</v>
      </c>
      <c r="W57" s="95">
        <f t="shared" si="172"/>
        <v>0</v>
      </c>
      <c r="X57" s="95">
        <f t="shared" si="54"/>
        <v>0</v>
      </c>
      <c r="Y57" s="376">
        <f t="shared" si="62"/>
        <v>0</v>
      </c>
      <c r="Z57" s="128"/>
      <c r="AA57" s="95"/>
      <c r="AB57" s="128"/>
      <c r="AC57" s="118"/>
      <c r="AD57" s="118">
        <f>1817.8</f>
        <v>1817.8</v>
      </c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98"/>
      <c r="BN57" s="99"/>
      <c r="BO57" s="99"/>
      <c r="BP57" s="99"/>
      <c r="BQ57" s="99"/>
    </row>
    <row r="58" spans="1:69" ht="15.75" customHeight="1">
      <c r="A58" s="88"/>
      <c r="B58" s="113"/>
      <c r="C58" s="100" t="s">
        <v>296</v>
      </c>
      <c r="D58" s="121" t="s">
        <v>108</v>
      </c>
      <c r="E58" s="115"/>
      <c r="F58" s="91">
        <f t="shared" si="155"/>
        <v>0</v>
      </c>
      <c r="G58" s="91"/>
      <c r="H58" s="92">
        <v>50000</v>
      </c>
      <c r="I58" s="95"/>
      <c r="J58" s="116"/>
      <c r="K58" s="116"/>
      <c r="L58" s="117"/>
      <c r="M58" s="96">
        <f t="shared" si="74"/>
        <v>0</v>
      </c>
      <c r="N58" s="96">
        <f t="shared" ref="N58:O58" si="179">AA58+AD58+AG58+AJ58+AM58+AP58+AS58+AV58+AY58+BB58+BE58+BH58</f>
        <v>0</v>
      </c>
      <c r="O58" s="96">
        <f t="shared" si="179"/>
        <v>0</v>
      </c>
      <c r="P58" s="81">
        <f t="shared" ref="P58:R58" si="180">IF(BJ58=0,SUM(Z58+AC58+AF58+AI58+AL58+AO58+AR58+AU58+AX58+BA58+BD58+BG58),BJ58)</f>
        <v>0</v>
      </c>
      <c r="Q58" s="81">
        <f t="shared" si="180"/>
        <v>0</v>
      </c>
      <c r="R58" s="81">
        <f t="shared" si="180"/>
        <v>0</v>
      </c>
      <c r="S58" s="96">
        <f t="shared" si="130"/>
        <v>0</v>
      </c>
      <c r="T58" s="96">
        <f t="shared" si="153"/>
        <v>0</v>
      </c>
      <c r="U58" s="96">
        <f t="shared" si="52"/>
        <v>0</v>
      </c>
      <c r="V58" s="375" t="e">
        <f t="shared" si="73"/>
        <v>#DIV/0!</v>
      </c>
      <c r="W58" s="95">
        <f t="shared" si="172"/>
        <v>0</v>
      </c>
      <c r="X58" s="95">
        <f t="shared" si="54"/>
        <v>0</v>
      </c>
      <c r="Y58" s="376">
        <f t="shared" si="62"/>
        <v>0</v>
      </c>
      <c r="Z58" s="128"/>
      <c r="AA58" s="95"/>
      <c r="AB58" s="128"/>
      <c r="AC58" s="118"/>
      <c r="AD58" s="11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98"/>
      <c r="BN58" s="99"/>
      <c r="BO58" s="99"/>
      <c r="BP58" s="99"/>
      <c r="BQ58" s="99"/>
    </row>
    <row r="59" spans="1:69" ht="15.75" customHeight="1">
      <c r="B59" s="113"/>
      <c r="C59" s="100" t="s">
        <v>242</v>
      </c>
      <c r="D59" s="121" t="s">
        <v>109</v>
      </c>
      <c r="E59" s="115"/>
      <c r="F59" s="91">
        <f t="shared" si="155"/>
        <v>0</v>
      </c>
      <c r="G59" s="91"/>
      <c r="H59" s="92">
        <v>350000</v>
      </c>
      <c r="I59" s="141"/>
      <c r="J59" s="116"/>
      <c r="K59" s="116"/>
      <c r="L59" s="117"/>
      <c r="M59" s="96">
        <f t="shared" si="74"/>
        <v>0</v>
      </c>
      <c r="N59" s="96">
        <f t="shared" ref="N59:O59" si="181">AA59+AD59+AG59+AJ59+AM59+AP59+AS59+AV59+AY59+BB59+BE59+BH59</f>
        <v>0</v>
      </c>
      <c r="O59" s="96">
        <f t="shared" si="181"/>
        <v>0</v>
      </c>
      <c r="P59" s="81">
        <f t="shared" ref="P59:R59" si="182">IF(BJ59=0,SUM(Z59+AC59+AF59+AI59+AL59+AO59+AR59+AU59+AX59+BA59+BD59+BG59),BJ59)</f>
        <v>0</v>
      </c>
      <c r="Q59" s="81">
        <f t="shared" si="182"/>
        <v>0</v>
      </c>
      <c r="R59" s="81">
        <f t="shared" si="182"/>
        <v>0</v>
      </c>
      <c r="S59" s="96">
        <f t="shared" si="130"/>
        <v>0</v>
      </c>
      <c r="T59" s="96">
        <f t="shared" si="153"/>
        <v>0</v>
      </c>
      <c r="U59" s="96">
        <f t="shared" si="52"/>
        <v>0</v>
      </c>
      <c r="V59" s="375" t="e">
        <f t="shared" si="73"/>
        <v>#DIV/0!</v>
      </c>
      <c r="W59" s="95">
        <f t="shared" si="172"/>
        <v>0</v>
      </c>
      <c r="X59" s="95">
        <f t="shared" si="54"/>
        <v>0</v>
      </c>
      <c r="Y59" s="376">
        <f t="shared" si="62"/>
        <v>0</v>
      </c>
      <c r="Z59" s="95"/>
      <c r="AA59" s="95"/>
      <c r="AB59" s="95"/>
      <c r="AC59" s="118"/>
      <c r="AD59" s="118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8"/>
      <c r="BN59" s="99"/>
      <c r="BO59" s="99"/>
      <c r="BP59" s="99"/>
      <c r="BQ59" s="99"/>
    </row>
    <row r="60" spans="1:69" ht="15.75" customHeight="1">
      <c r="A60" s="88"/>
      <c r="B60" s="113"/>
      <c r="C60" s="100" t="s">
        <v>297</v>
      </c>
      <c r="D60" s="121" t="s">
        <v>110</v>
      </c>
      <c r="E60" s="115"/>
      <c r="F60" s="91">
        <f t="shared" si="155"/>
        <v>0</v>
      </c>
      <c r="G60" s="91"/>
      <c r="H60" s="92">
        <v>200000</v>
      </c>
      <c r="I60" s="95"/>
      <c r="J60" s="116"/>
      <c r="K60" s="116"/>
      <c r="L60" s="117"/>
      <c r="M60" s="96">
        <f t="shared" si="74"/>
        <v>0</v>
      </c>
      <c r="N60" s="96">
        <f t="shared" ref="N60:O60" si="183">AA60+AD60+AG60+AJ60+AM60+AP60+AS60+AV60+AY60+BB60+BE60+BH60</f>
        <v>0</v>
      </c>
      <c r="O60" s="96">
        <f t="shared" si="183"/>
        <v>0</v>
      </c>
      <c r="P60" s="81">
        <f t="shared" ref="P60:R60" si="184">IF(BJ60=0,SUM(Z60+AC60+AF60+AI60+AL60+AO60+AR60+AU60+AX60+BA60+BD60+BG60),BJ60)</f>
        <v>0</v>
      </c>
      <c r="Q60" s="81">
        <f t="shared" si="184"/>
        <v>0</v>
      </c>
      <c r="R60" s="81">
        <f t="shared" si="184"/>
        <v>0</v>
      </c>
      <c r="S60" s="96">
        <f t="shared" si="130"/>
        <v>0</v>
      </c>
      <c r="T60" s="96">
        <f t="shared" si="153"/>
        <v>0</v>
      </c>
      <c r="U60" s="96">
        <f t="shared" si="52"/>
        <v>0</v>
      </c>
      <c r="V60" s="375" t="e">
        <f t="shared" si="73"/>
        <v>#DIV/0!</v>
      </c>
      <c r="W60" s="95">
        <f t="shared" si="172"/>
        <v>0</v>
      </c>
      <c r="X60" s="95">
        <f t="shared" si="54"/>
        <v>0</v>
      </c>
      <c r="Y60" s="376">
        <f t="shared" si="62"/>
        <v>0</v>
      </c>
      <c r="Z60" s="95"/>
      <c r="AA60" s="95"/>
      <c r="AB60" s="95"/>
      <c r="AC60" s="118"/>
      <c r="AD60" s="118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8"/>
      <c r="BN60" s="99"/>
      <c r="BO60" s="99"/>
      <c r="BP60" s="99"/>
      <c r="BQ60" s="99"/>
    </row>
    <row r="61" spans="1:69" ht="15.75" customHeight="1">
      <c r="A61" s="88"/>
      <c r="B61" s="113"/>
      <c r="C61" s="100" t="s">
        <v>298</v>
      </c>
      <c r="D61" s="121" t="s">
        <v>299</v>
      </c>
      <c r="E61" s="91"/>
      <c r="F61" s="91">
        <f t="shared" si="155"/>
        <v>0</v>
      </c>
      <c r="G61" s="91"/>
      <c r="H61" s="92">
        <v>200000</v>
      </c>
      <c r="I61" s="95"/>
      <c r="J61" s="145"/>
      <c r="K61" s="145"/>
      <c r="L61" s="117"/>
      <c r="M61" s="96">
        <f t="shared" si="74"/>
        <v>0</v>
      </c>
      <c r="N61" s="96">
        <f t="shared" ref="N61:O61" si="185">AA61+AD61+AG61+AJ61+AM61+AP61+AS61+AV61+AY61+BB61+BE61+BH61</f>
        <v>0</v>
      </c>
      <c r="O61" s="96">
        <f t="shared" si="185"/>
        <v>0</v>
      </c>
      <c r="P61" s="81">
        <f t="shared" ref="P61:R61" si="186">IF(BJ61=0,SUM(Z61+AC61+AF61+AI61+AL61+AO61+AR61+AU61+AX61+BA61+BD61+BG61),BJ61)</f>
        <v>0</v>
      </c>
      <c r="Q61" s="81">
        <f t="shared" si="186"/>
        <v>0</v>
      </c>
      <c r="R61" s="81">
        <f t="shared" si="186"/>
        <v>0</v>
      </c>
      <c r="S61" s="96">
        <f t="shared" si="130"/>
        <v>0</v>
      </c>
      <c r="T61" s="96">
        <f t="shared" si="153"/>
        <v>0</v>
      </c>
      <c r="U61" s="96">
        <f t="shared" si="52"/>
        <v>0</v>
      </c>
      <c r="V61" s="375" t="e">
        <f t="shared" si="73"/>
        <v>#DIV/0!</v>
      </c>
      <c r="W61" s="95">
        <f t="shared" si="172"/>
        <v>0</v>
      </c>
      <c r="X61" s="95">
        <f t="shared" si="54"/>
        <v>0</v>
      </c>
      <c r="Y61" s="376">
        <f t="shared" si="62"/>
        <v>0</v>
      </c>
      <c r="Z61" s="95"/>
      <c r="AA61" s="95"/>
      <c r="AB61" s="95"/>
      <c r="AC61" s="118"/>
      <c r="AD61" s="118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8"/>
      <c r="BN61" s="99"/>
      <c r="BO61" s="99"/>
      <c r="BP61" s="99"/>
      <c r="BQ61" s="99"/>
    </row>
    <row r="62" spans="1:69" ht="15.75" customHeight="1">
      <c r="A62" s="88"/>
      <c r="B62" s="113"/>
      <c r="C62" s="100" t="s">
        <v>229</v>
      </c>
      <c r="D62" s="121" t="s">
        <v>113</v>
      </c>
      <c r="E62" s="91"/>
      <c r="F62" s="91">
        <f t="shared" si="155"/>
        <v>0</v>
      </c>
      <c r="G62" s="91"/>
      <c r="H62" s="92">
        <v>60000</v>
      </c>
      <c r="I62" s="95"/>
      <c r="J62" s="145"/>
      <c r="K62" s="145"/>
      <c r="L62" s="117"/>
      <c r="M62" s="96">
        <f t="shared" si="74"/>
        <v>0</v>
      </c>
      <c r="N62" s="96">
        <f t="shared" ref="N62:O62" si="187">AA62+AD62+AG62+AJ62+AM62+AP62+AS62+AV62+AY62+BB62+BE62+BH62</f>
        <v>0</v>
      </c>
      <c r="O62" s="96">
        <f t="shared" si="187"/>
        <v>0</v>
      </c>
      <c r="P62" s="81">
        <f t="shared" ref="P62:R62" si="188">IF(BJ62=0,SUM(Z62+AC62+AF62+AI62+AL62+AO62+AR62+AU62+AX62+BA62+BD62+BG62),BJ62)</f>
        <v>0</v>
      </c>
      <c r="Q62" s="81">
        <f t="shared" si="188"/>
        <v>0</v>
      </c>
      <c r="R62" s="81">
        <f t="shared" si="188"/>
        <v>0</v>
      </c>
      <c r="S62" s="96">
        <f t="shared" si="130"/>
        <v>0</v>
      </c>
      <c r="T62" s="96">
        <f t="shared" si="153"/>
        <v>0</v>
      </c>
      <c r="U62" s="96">
        <f t="shared" si="52"/>
        <v>0</v>
      </c>
      <c r="V62" s="375" t="e">
        <f t="shared" si="73"/>
        <v>#DIV/0!</v>
      </c>
      <c r="W62" s="95">
        <f t="shared" si="172"/>
        <v>0</v>
      </c>
      <c r="X62" s="95">
        <f t="shared" si="54"/>
        <v>0</v>
      </c>
      <c r="Y62" s="376">
        <f t="shared" si="62"/>
        <v>0</v>
      </c>
      <c r="Z62" s="95"/>
      <c r="AA62" s="95"/>
      <c r="AB62" s="95"/>
      <c r="AC62" s="118"/>
      <c r="AD62" s="118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8"/>
      <c r="BN62" s="99"/>
      <c r="BO62" s="99"/>
      <c r="BP62" s="99"/>
      <c r="BQ62" s="99"/>
    </row>
    <row r="63" spans="1:69" ht="15.75" customHeight="1">
      <c r="A63" s="88"/>
      <c r="B63" s="113"/>
      <c r="C63" s="100" t="s">
        <v>114</v>
      </c>
      <c r="D63" s="121" t="s">
        <v>115</v>
      </c>
      <c r="E63" s="91"/>
      <c r="F63" s="91">
        <f t="shared" si="155"/>
        <v>0</v>
      </c>
      <c r="G63" s="91"/>
      <c r="H63" s="92">
        <v>1200000</v>
      </c>
      <c r="I63" s="95"/>
      <c r="J63" s="145"/>
      <c r="K63" s="145"/>
      <c r="L63" s="117"/>
      <c r="M63" s="96">
        <f t="shared" si="74"/>
        <v>0</v>
      </c>
      <c r="N63" s="96">
        <f t="shared" ref="N63:O63" si="189">AA63+AD63+AG63+AJ63+AM63+AP63+AS63+AV63+AY63+BB63+BE63+BH63</f>
        <v>0</v>
      </c>
      <c r="O63" s="96">
        <f t="shared" si="189"/>
        <v>0</v>
      </c>
      <c r="P63" s="81">
        <f t="shared" ref="P63:R63" si="190">IF(BJ63=0,SUM(Z63+AC63+AF63+AI63+AL63+AO63+AR63+AU63+AX63+BA63+BD63+BG63),BJ63)</f>
        <v>0</v>
      </c>
      <c r="Q63" s="81">
        <f t="shared" si="190"/>
        <v>0</v>
      </c>
      <c r="R63" s="81">
        <f t="shared" si="190"/>
        <v>0</v>
      </c>
      <c r="S63" s="96">
        <f t="shared" si="130"/>
        <v>0</v>
      </c>
      <c r="T63" s="96">
        <f t="shared" si="153"/>
        <v>0</v>
      </c>
      <c r="U63" s="96">
        <f t="shared" si="52"/>
        <v>0</v>
      </c>
      <c r="V63" s="375" t="e">
        <f t="shared" si="73"/>
        <v>#DIV/0!</v>
      </c>
      <c r="W63" s="95">
        <f t="shared" si="172"/>
        <v>0</v>
      </c>
      <c r="X63" s="95">
        <f t="shared" si="54"/>
        <v>0</v>
      </c>
      <c r="Y63" s="376">
        <f t="shared" si="62"/>
        <v>0</v>
      </c>
      <c r="Z63" s="95"/>
      <c r="AA63" s="95"/>
      <c r="AB63" s="95"/>
      <c r="AC63" s="118"/>
      <c r="AD63" s="118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8"/>
      <c r="BN63" s="99"/>
      <c r="BO63" s="99"/>
      <c r="BP63" s="99"/>
      <c r="BQ63" s="99"/>
    </row>
    <row r="64" spans="1:69" ht="15.75" customHeight="1">
      <c r="A64" s="88"/>
      <c r="B64" s="113"/>
      <c r="C64" s="89" t="s">
        <v>114</v>
      </c>
      <c r="D64" s="121" t="s">
        <v>300</v>
      </c>
      <c r="E64" s="146"/>
      <c r="F64" s="91">
        <f t="shared" si="155"/>
        <v>0</v>
      </c>
      <c r="G64" s="91"/>
      <c r="H64" s="147">
        <v>100000</v>
      </c>
      <c r="I64" s="95"/>
      <c r="J64" s="145"/>
      <c r="K64" s="145"/>
      <c r="L64" s="117"/>
      <c r="M64" s="96">
        <f t="shared" si="74"/>
        <v>0</v>
      </c>
      <c r="N64" s="96">
        <f t="shared" ref="N64:O64" si="191">AA64+AD64+AG64+AJ64+AM64+AP64+AS64+AV64+AY64+BB64+BE64+BH64</f>
        <v>0</v>
      </c>
      <c r="O64" s="96">
        <f t="shared" si="191"/>
        <v>0</v>
      </c>
      <c r="P64" s="81">
        <f t="shared" ref="P64:R64" si="192">IF(BJ64=0,SUM(Z64+AC64+AF64+AI64+AL64+AO64+AR64+AU64+AX64+BA64+BD64+BG64),BJ64)</f>
        <v>0</v>
      </c>
      <c r="Q64" s="81">
        <f t="shared" si="192"/>
        <v>0</v>
      </c>
      <c r="R64" s="81">
        <f t="shared" si="192"/>
        <v>0</v>
      </c>
      <c r="S64" s="96">
        <f t="shared" si="130"/>
        <v>0</v>
      </c>
      <c r="T64" s="96">
        <f t="shared" si="153"/>
        <v>0</v>
      </c>
      <c r="U64" s="96">
        <f t="shared" si="52"/>
        <v>0</v>
      </c>
      <c r="V64" s="375" t="e">
        <f t="shared" si="73"/>
        <v>#DIV/0!</v>
      </c>
      <c r="W64" s="95">
        <f t="shared" si="172"/>
        <v>0</v>
      </c>
      <c r="X64" s="95">
        <f t="shared" si="54"/>
        <v>0</v>
      </c>
      <c r="Y64" s="376">
        <f t="shared" si="62"/>
        <v>0</v>
      </c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8"/>
      <c r="BN64" s="99"/>
      <c r="BO64" s="99"/>
      <c r="BP64" s="99"/>
      <c r="BQ64" s="99"/>
    </row>
    <row r="65" spans="1:69" ht="15.75" customHeight="1">
      <c r="A65" s="88"/>
      <c r="B65" s="113"/>
      <c r="C65" s="89" t="s">
        <v>114</v>
      </c>
      <c r="D65" s="121" t="s">
        <v>117</v>
      </c>
      <c r="E65" s="146"/>
      <c r="F65" s="91">
        <f t="shared" si="155"/>
        <v>0</v>
      </c>
      <c r="G65" s="91"/>
      <c r="H65" s="147">
        <v>500000</v>
      </c>
      <c r="I65" s="95"/>
      <c r="J65" s="145"/>
      <c r="K65" s="145"/>
      <c r="L65" s="117"/>
      <c r="M65" s="96">
        <f t="shared" si="74"/>
        <v>0</v>
      </c>
      <c r="N65" s="96">
        <f t="shared" ref="N65:O65" si="193">AA65+AD65+AG65+AJ65+AM65+AP65+AS65+AV65+AY65+BB65+BE65+BH65</f>
        <v>0</v>
      </c>
      <c r="O65" s="96">
        <f t="shared" si="193"/>
        <v>0</v>
      </c>
      <c r="P65" s="81">
        <f t="shared" ref="P65:R65" si="194">IF(BJ65=0,SUM(Z65+AC65+AF65+AI65+AL65+AO65+AR65+AU65+AX65+BA65+BD65+BG65),BJ65)</f>
        <v>0</v>
      </c>
      <c r="Q65" s="81">
        <f t="shared" si="194"/>
        <v>0</v>
      </c>
      <c r="R65" s="81">
        <f t="shared" si="194"/>
        <v>0</v>
      </c>
      <c r="S65" s="96">
        <f t="shared" si="130"/>
        <v>0</v>
      </c>
      <c r="T65" s="96">
        <f t="shared" si="153"/>
        <v>0</v>
      </c>
      <c r="U65" s="96">
        <f t="shared" si="52"/>
        <v>0</v>
      </c>
      <c r="V65" s="375" t="e">
        <f t="shared" si="73"/>
        <v>#DIV/0!</v>
      </c>
      <c r="W65" s="95">
        <f t="shared" si="172"/>
        <v>0</v>
      </c>
      <c r="X65" s="95">
        <f t="shared" si="54"/>
        <v>0</v>
      </c>
      <c r="Y65" s="376">
        <f t="shared" si="62"/>
        <v>0</v>
      </c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8"/>
      <c r="BN65" s="99"/>
      <c r="BO65" s="99"/>
      <c r="BP65" s="99"/>
      <c r="BQ65" s="99"/>
    </row>
    <row r="66" spans="1:69" ht="15.75" customHeight="1">
      <c r="A66" s="88"/>
      <c r="B66" s="113"/>
      <c r="C66" s="89" t="s">
        <v>114</v>
      </c>
      <c r="D66" s="121" t="s">
        <v>118</v>
      </c>
      <c r="E66" s="146"/>
      <c r="F66" s="91">
        <f t="shared" si="155"/>
        <v>0</v>
      </c>
      <c r="G66" s="91"/>
      <c r="H66" s="147">
        <v>100000</v>
      </c>
      <c r="I66" s="95"/>
      <c r="J66" s="125"/>
      <c r="K66" s="125"/>
      <c r="L66" s="117"/>
      <c r="M66" s="96">
        <f t="shared" si="74"/>
        <v>0</v>
      </c>
      <c r="N66" s="96">
        <f t="shared" ref="N66:O66" si="195">AA66+AD66+AG66+AJ66+AM66+AP66+AS66+AV66+AY66+BB66+BE66+BH66</f>
        <v>0</v>
      </c>
      <c r="O66" s="96">
        <f t="shared" si="195"/>
        <v>0</v>
      </c>
      <c r="P66" s="81">
        <f t="shared" ref="P66:R66" si="196">IF(BJ66=0,SUM(Z66+AC66+AF66+AI66+AL66+AO66+AR66+AU66+AX66+BA66+BD66+BG66),BJ66)</f>
        <v>0</v>
      </c>
      <c r="Q66" s="81">
        <f t="shared" si="196"/>
        <v>0</v>
      </c>
      <c r="R66" s="81">
        <f t="shared" si="196"/>
        <v>0</v>
      </c>
      <c r="S66" s="96">
        <f t="shared" si="130"/>
        <v>0</v>
      </c>
      <c r="T66" s="96">
        <f t="shared" si="153"/>
        <v>0</v>
      </c>
      <c r="U66" s="96">
        <f t="shared" si="52"/>
        <v>0</v>
      </c>
      <c r="V66" s="375" t="e">
        <f t="shared" si="73"/>
        <v>#DIV/0!</v>
      </c>
      <c r="W66" s="95">
        <f t="shared" si="172"/>
        <v>0</v>
      </c>
      <c r="X66" s="95">
        <f t="shared" si="54"/>
        <v>0</v>
      </c>
      <c r="Y66" s="376">
        <f t="shared" si="62"/>
        <v>0</v>
      </c>
      <c r="Z66" s="102">
        <v>0</v>
      </c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8"/>
      <c r="BN66" s="99"/>
      <c r="BO66" s="99"/>
      <c r="BP66" s="99"/>
      <c r="BQ66" s="99"/>
    </row>
    <row r="67" spans="1:69" ht="15.75" customHeight="1">
      <c r="A67" s="88"/>
      <c r="B67" s="88"/>
      <c r="C67" s="89" t="s">
        <v>114</v>
      </c>
      <c r="D67" s="121" t="s">
        <v>119</v>
      </c>
      <c r="E67" s="146"/>
      <c r="F67" s="91">
        <f t="shared" si="155"/>
        <v>0</v>
      </c>
      <c r="G67" s="91"/>
      <c r="H67" s="147">
        <v>150000</v>
      </c>
      <c r="I67" s="95"/>
      <c r="J67" s="145"/>
      <c r="K67" s="145"/>
      <c r="L67" s="94"/>
      <c r="M67" s="96">
        <f t="shared" si="74"/>
        <v>0</v>
      </c>
      <c r="N67" s="96">
        <f t="shared" ref="N67:O67" si="197">AA67+AD67+AG67+AJ67+AM67+AP67+AS67+AV67+AY67+BB67+BE67+BH67</f>
        <v>0</v>
      </c>
      <c r="O67" s="96">
        <f t="shared" si="197"/>
        <v>0</v>
      </c>
      <c r="P67" s="81">
        <f t="shared" ref="P67:R67" si="198">IF(BJ67=0,SUM(Z67+AC67+AF67+AI67+AL67+AO67+AR67+AU67+AX67+BA67+BD67+BG67),BJ67)</f>
        <v>0</v>
      </c>
      <c r="Q67" s="81">
        <f t="shared" si="198"/>
        <v>0</v>
      </c>
      <c r="R67" s="81">
        <f t="shared" si="198"/>
        <v>0</v>
      </c>
      <c r="S67" s="96">
        <f t="shared" si="130"/>
        <v>0</v>
      </c>
      <c r="T67" s="96">
        <f t="shared" si="153"/>
        <v>0</v>
      </c>
      <c r="U67" s="96">
        <f t="shared" si="52"/>
        <v>0</v>
      </c>
      <c r="V67" s="375" t="e">
        <f t="shared" si="73"/>
        <v>#DIV/0!</v>
      </c>
      <c r="W67" s="95">
        <f t="shared" si="172"/>
        <v>0</v>
      </c>
      <c r="X67" s="95">
        <f t="shared" si="54"/>
        <v>0</v>
      </c>
      <c r="Y67" s="376">
        <f t="shared" si="62"/>
        <v>0</v>
      </c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8"/>
      <c r="BN67" s="99"/>
      <c r="BO67" s="99"/>
      <c r="BP67" s="99"/>
      <c r="BQ67" s="99"/>
    </row>
    <row r="68" spans="1:69" ht="15.75" customHeight="1">
      <c r="A68" s="85"/>
      <c r="B68" s="85"/>
      <c r="C68" s="85" t="s">
        <v>301</v>
      </c>
      <c r="D68" s="85"/>
      <c r="E68" s="86">
        <f t="shared" ref="E68:F68" si="199">E69+E81+E85+E90</f>
        <v>267218.16000000003</v>
      </c>
      <c r="F68" s="86">
        <f t="shared" si="199"/>
        <v>250144.50000000003</v>
      </c>
      <c r="G68" s="86"/>
      <c r="H68" s="86">
        <f>H69+H81+H90</f>
        <v>21041.95</v>
      </c>
      <c r="I68" s="86">
        <f t="shared" ref="I68:Q68" si="200">I69+I76+I77+I78+I81+I85+I90</f>
        <v>15639.66</v>
      </c>
      <c r="J68" s="86">
        <f t="shared" si="200"/>
        <v>84340.34</v>
      </c>
      <c r="K68" s="86">
        <f t="shared" si="200"/>
        <v>0</v>
      </c>
      <c r="L68" s="86">
        <f t="shared" si="200"/>
        <v>0</v>
      </c>
      <c r="M68" s="86">
        <f t="shared" si="200"/>
        <v>0</v>
      </c>
      <c r="N68" s="86">
        <f t="shared" si="200"/>
        <v>20914.099999999999</v>
      </c>
      <c r="O68" s="86">
        <f t="shared" si="200"/>
        <v>0</v>
      </c>
      <c r="P68" s="86">
        <f t="shared" si="200"/>
        <v>0</v>
      </c>
      <c r="Q68" s="86">
        <f t="shared" si="200"/>
        <v>20914.099999999999</v>
      </c>
      <c r="R68" s="86">
        <f>IF(BL68=0,SUM(AB68+AE68+AH68+AK68+AN68+AQ68+AT68+AW68+AZ68+BC68+BF68+BI68),BL68)</f>
        <v>0</v>
      </c>
      <c r="S68" s="86">
        <f>S69+S76+S77+S78+S81+S85+S90</f>
        <v>15076.66</v>
      </c>
      <c r="T68" s="86">
        <f>T69+T85</f>
        <v>63426.239999999998</v>
      </c>
      <c r="U68" s="86">
        <f>U69+U76+U77+U78+U81+U85+U90</f>
        <v>0</v>
      </c>
      <c r="V68" s="375"/>
      <c r="W68" s="95"/>
      <c r="X68" s="95"/>
      <c r="Y68" s="376"/>
      <c r="Z68" s="86">
        <f t="shared" ref="Z68:BL68" si="201">Z69+Z76+Z77+Z78+Z81+Z85+Z90</f>
        <v>0</v>
      </c>
      <c r="AA68" s="86">
        <f t="shared" si="201"/>
        <v>4595.8899999999994</v>
      </c>
      <c r="AB68" s="86">
        <f t="shared" si="201"/>
        <v>0</v>
      </c>
      <c r="AC68" s="86">
        <f t="shared" si="201"/>
        <v>0</v>
      </c>
      <c r="AD68" s="86">
        <f t="shared" si="201"/>
        <v>7931.1</v>
      </c>
      <c r="AE68" s="86">
        <f t="shared" si="201"/>
        <v>0</v>
      </c>
      <c r="AF68" s="86">
        <f t="shared" si="201"/>
        <v>0</v>
      </c>
      <c r="AG68" s="86">
        <f t="shared" si="201"/>
        <v>5181.2700000000004</v>
      </c>
      <c r="AH68" s="86">
        <f t="shared" si="201"/>
        <v>0</v>
      </c>
      <c r="AI68" s="86">
        <f t="shared" si="201"/>
        <v>0</v>
      </c>
      <c r="AJ68" s="86">
        <f t="shared" si="201"/>
        <v>3205.84</v>
      </c>
      <c r="AK68" s="86">
        <f t="shared" si="201"/>
        <v>0</v>
      </c>
      <c r="AL68" s="86">
        <f t="shared" si="201"/>
        <v>0</v>
      </c>
      <c r="AM68" s="86">
        <f t="shared" si="201"/>
        <v>0</v>
      </c>
      <c r="AN68" s="86">
        <f t="shared" si="201"/>
        <v>0</v>
      </c>
      <c r="AO68" s="86">
        <f t="shared" si="201"/>
        <v>0</v>
      </c>
      <c r="AP68" s="86">
        <f t="shared" si="201"/>
        <v>0</v>
      </c>
      <c r="AQ68" s="86">
        <f t="shared" si="201"/>
        <v>0</v>
      </c>
      <c r="AR68" s="86">
        <f t="shared" si="201"/>
        <v>0</v>
      </c>
      <c r="AS68" s="86">
        <f t="shared" si="201"/>
        <v>0</v>
      </c>
      <c r="AT68" s="86">
        <f t="shared" si="201"/>
        <v>0</v>
      </c>
      <c r="AU68" s="86">
        <f t="shared" si="201"/>
        <v>0</v>
      </c>
      <c r="AV68" s="86">
        <f t="shared" si="201"/>
        <v>0</v>
      </c>
      <c r="AW68" s="86">
        <f t="shared" si="201"/>
        <v>0</v>
      </c>
      <c r="AX68" s="86">
        <f t="shared" si="201"/>
        <v>0</v>
      </c>
      <c r="AY68" s="86">
        <f t="shared" si="201"/>
        <v>0</v>
      </c>
      <c r="AZ68" s="86">
        <f t="shared" si="201"/>
        <v>0</v>
      </c>
      <c r="BA68" s="86">
        <f t="shared" si="201"/>
        <v>0</v>
      </c>
      <c r="BB68" s="86">
        <f t="shared" si="201"/>
        <v>0</v>
      </c>
      <c r="BC68" s="86">
        <f t="shared" si="201"/>
        <v>0</v>
      </c>
      <c r="BD68" s="86">
        <f t="shared" si="201"/>
        <v>0</v>
      </c>
      <c r="BE68" s="86">
        <f t="shared" si="201"/>
        <v>0</v>
      </c>
      <c r="BF68" s="86">
        <f t="shared" si="201"/>
        <v>0</v>
      </c>
      <c r="BG68" s="86">
        <f t="shared" si="201"/>
        <v>0</v>
      </c>
      <c r="BH68" s="86">
        <f t="shared" si="201"/>
        <v>0</v>
      </c>
      <c r="BI68" s="86">
        <f t="shared" si="201"/>
        <v>0</v>
      </c>
      <c r="BJ68" s="86">
        <f t="shared" si="201"/>
        <v>0</v>
      </c>
      <c r="BK68" s="86">
        <f t="shared" si="201"/>
        <v>0</v>
      </c>
      <c r="BL68" s="86">
        <f t="shared" si="201"/>
        <v>0</v>
      </c>
      <c r="BM68" s="148"/>
      <c r="BN68" s="149"/>
      <c r="BO68" s="149"/>
      <c r="BP68" s="149"/>
      <c r="BQ68" s="149"/>
    </row>
    <row r="69" spans="1:69" ht="15.75" customHeight="1">
      <c r="A69" s="150"/>
      <c r="B69" s="150"/>
      <c r="C69" s="151"/>
      <c r="D69" s="152" t="s">
        <v>302</v>
      </c>
      <c r="E69" s="153">
        <f t="shared" ref="E69:F69" si="202">SUM(E70:E78)</f>
        <v>151589.62000000002</v>
      </c>
      <c r="F69" s="153">
        <f t="shared" si="202"/>
        <v>144922.12000000002</v>
      </c>
      <c r="G69" s="153"/>
      <c r="H69" s="153">
        <f>SUM(H71:H78)</f>
        <v>0</v>
      </c>
      <c r="I69" s="153">
        <f>SUM(I70:I75)</f>
        <v>7590</v>
      </c>
      <c r="J69" s="153">
        <f t="shared" ref="J69:K69" si="203">SUM(J71:J75)</f>
        <v>10402.67</v>
      </c>
      <c r="K69" s="153">
        <f t="shared" si="203"/>
        <v>0</v>
      </c>
      <c r="L69" s="153">
        <f>SUM(L71:L72)</f>
        <v>0</v>
      </c>
      <c r="M69" s="153">
        <f>SUM(M70:M75)</f>
        <v>0</v>
      </c>
      <c r="N69" s="153">
        <f>SUM(N71:N75)</f>
        <v>4980.7</v>
      </c>
      <c r="O69" s="153">
        <f>SUM(O70:O75)</f>
        <v>0</v>
      </c>
      <c r="P69" s="80">
        <f t="shared" ref="P69:R69" si="204">IF(BJ69=0,SUM(Z69+AC69+AF69+AI69+AL69+AO69+AR69+AU69+AX69+BA69+BD69+BG69),BJ69)</f>
        <v>0</v>
      </c>
      <c r="Q69" s="80">
        <f t="shared" si="204"/>
        <v>4980.7</v>
      </c>
      <c r="R69" s="80">
        <f t="shared" si="204"/>
        <v>0</v>
      </c>
      <c r="S69" s="153">
        <f t="shared" ref="S69:T69" si="205">SUM(S70:S75)</f>
        <v>7590</v>
      </c>
      <c r="T69" s="153">
        <f t="shared" si="205"/>
        <v>5421.97</v>
      </c>
      <c r="U69" s="153">
        <f>SUM(U71:U75)</f>
        <v>0</v>
      </c>
      <c r="V69" s="375"/>
      <c r="W69" s="95"/>
      <c r="X69" s="95"/>
      <c r="Y69" s="376"/>
      <c r="Z69" s="153">
        <f>SUM(Z71:Z72)</f>
        <v>0</v>
      </c>
      <c r="AA69" s="153">
        <f>SUM(AA71:AA75)</f>
        <v>324.49</v>
      </c>
      <c r="AB69" s="153">
        <f t="shared" ref="AB69:AC69" si="206">SUM(AB71:AB72)</f>
        <v>0</v>
      </c>
      <c r="AC69" s="153">
        <f t="shared" si="206"/>
        <v>0</v>
      </c>
      <c r="AD69" s="153">
        <f>SUM(AD71:AD75)</f>
        <v>1301.0999999999999</v>
      </c>
      <c r="AE69" s="153">
        <f>SUM(AE71:AE72)</f>
        <v>0</v>
      </c>
      <c r="AF69" s="153">
        <f t="shared" ref="AF69:AG69" si="207">SUM(AF71:AF75)</f>
        <v>0</v>
      </c>
      <c r="AG69" s="153">
        <f t="shared" si="207"/>
        <v>2089.27</v>
      </c>
      <c r="AH69" s="153">
        <f>SUM(AH71:AH72)</f>
        <v>0</v>
      </c>
      <c r="AI69" s="153">
        <f t="shared" ref="AI69:AJ69" si="208">SUM(AI71:AI75)</f>
        <v>0</v>
      </c>
      <c r="AJ69" s="153">
        <f t="shared" si="208"/>
        <v>1265.8399999999999</v>
      </c>
      <c r="AK69" s="153">
        <f>SUM(AK71:AK72)</f>
        <v>0</v>
      </c>
      <c r="AL69" s="153">
        <f t="shared" ref="AL69:AM69" si="209">SUM(AL71:AL75)</f>
        <v>0</v>
      </c>
      <c r="AM69" s="153">
        <f t="shared" si="209"/>
        <v>0</v>
      </c>
      <c r="AN69" s="153">
        <f>SUM(AN71:AN72)</f>
        <v>0</v>
      </c>
      <c r="AO69" s="153">
        <f t="shared" ref="AO69:AP69" si="210">SUM(AO71:AO75)</f>
        <v>0</v>
      </c>
      <c r="AP69" s="153">
        <f t="shared" si="210"/>
        <v>0</v>
      </c>
      <c r="AQ69" s="153">
        <f>SUM(AQ71:AQ72)</f>
        <v>0</v>
      </c>
      <c r="AR69" s="153">
        <f>SUM(AR71:AR75)</f>
        <v>0</v>
      </c>
      <c r="AS69" s="153">
        <f t="shared" ref="AS69:AT69" si="211">SUM(AS71:AS72)</f>
        <v>0</v>
      </c>
      <c r="AT69" s="153">
        <f t="shared" si="211"/>
        <v>0</v>
      </c>
      <c r="AU69" s="153">
        <f>SUM(AU71:AU75)</f>
        <v>0</v>
      </c>
      <c r="AV69" s="153">
        <f>SUM(AV71:AV77)</f>
        <v>0</v>
      </c>
      <c r="AW69" s="153">
        <f>SUM(AW71:AW72)</f>
        <v>0</v>
      </c>
      <c r="AX69" s="153">
        <f t="shared" ref="AX69:AY69" si="212">SUM(AX71:AX75)</f>
        <v>0</v>
      </c>
      <c r="AY69" s="153">
        <f t="shared" si="212"/>
        <v>0</v>
      </c>
      <c r="AZ69" s="153">
        <f t="shared" ref="AZ69:BA69" si="213">SUM(AZ71:AZ72)</f>
        <v>0</v>
      </c>
      <c r="BA69" s="153">
        <f t="shared" si="213"/>
        <v>0</v>
      </c>
      <c r="BB69" s="153">
        <f>SUM(BB71:BB77)</f>
        <v>0</v>
      </c>
      <c r="BC69" s="153">
        <f t="shared" ref="BC69:BI69" si="214">SUM(BC71:BC72)</f>
        <v>0</v>
      </c>
      <c r="BD69" s="153">
        <f t="shared" si="214"/>
        <v>0</v>
      </c>
      <c r="BE69" s="153">
        <f t="shared" si="214"/>
        <v>0</v>
      </c>
      <c r="BF69" s="153">
        <f t="shared" si="214"/>
        <v>0</v>
      </c>
      <c r="BG69" s="153">
        <f t="shared" si="214"/>
        <v>0</v>
      </c>
      <c r="BH69" s="153">
        <f t="shared" si="214"/>
        <v>0</v>
      </c>
      <c r="BI69" s="153">
        <f t="shared" si="214"/>
        <v>0</v>
      </c>
      <c r="BJ69" s="153">
        <f t="shared" ref="BJ69:BL69" si="215">SUM(BJ70:BJ75)</f>
        <v>0</v>
      </c>
      <c r="BK69" s="153">
        <f t="shared" si="215"/>
        <v>0</v>
      </c>
      <c r="BL69" s="153">
        <f t="shared" si="215"/>
        <v>0</v>
      </c>
      <c r="BM69" s="156"/>
      <c r="BN69" s="157"/>
      <c r="BO69" s="157"/>
      <c r="BP69" s="157"/>
      <c r="BQ69" s="157"/>
    </row>
    <row r="70" spans="1:69" ht="15.75" customHeight="1">
      <c r="A70" s="88" t="s">
        <v>509</v>
      </c>
      <c r="B70" s="158"/>
      <c r="C70" s="159" t="s">
        <v>200</v>
      </c>
      <c r="D70" s="160" t="s">
        <v>201</v>
      </c>
      <c r="E70" s="161">
        <v>1500</v>
      </c>
      <c r="F70" s="161">
        <f t="shared" ref="F70:F71" si="216">-(E70*14.5%)+E70</f>
        <v>1282.5</v>
      </c>
      <c r="G70" s="161"/>
      <c r="H70" s="141"/>
      <c r="I70" s="141">
        <v>1500</v>
      </c>
      <c r="J70" s="116"/>
      <c r="K70" s="116"/>
      <c r="L70" s="117"/>
      <c r="M70" s="96">
        <f t="shared" ref="M70:O70" si="217">Z70+AC70+AF70+AI70+AL70+AO70+AR70+AU70+AX70+BA70+BD70+BG70</f>
        <v>0</v>
      </c>
      <c r="N70" s="96">
        <f t="shared" si="217"/>
        <v>0</v>
      </c>
      <c r="O70" s="96">
        <f t="shared" si="217"/>
        <v>0</v>
      </c>
      <c r="P70" s="81">
        <f t="shared" ref="P70:R70" si="218">IF(BJ70=0,SUM(Z70+AC70+AF70+AI70+AL70+AO70+AR70+AU70+AX70+BA70+BD70+BG70),BJ70)</f>
        <v>0</v>
      </c>
      <c r="Q70" s="81">
        <f t="shared" si="218"/>
        <v>0</v>
      </c>
      <c r="R70" s="81">
        <f t="shared" si="218"/>
        <v>0</v>
      </c>
      <c r="S70" s="96">
        <f t="shared" ref="S70:T70" si="219">I70-M70</f>
        <v>1500</v>
      </c>
      <c r="T70" s="96">
        <f t="shared" si="219"/>
        <v>0</v>
      </c>
      <c r="U70" s="96">
        <f t="shared" ref="U70:U77" si="220">L70-O70</f>
        <v>0</v>
      </c>
      <c r="V70" s="375" t="e">
        <f t="shared" ref="V70:V188" si="221">T70/AJ70</f>
        <v>#DIV/0!</v>
      </c>
      <c r="W70" s="95">
        <f t="shared" ref="W70:W84" si="222">AJ70*11</f>
        <v>0</v>
      </c>
      <c r="X70" s="95">
        <f t="shared" ref="X70:X84" si="223">W70-T70</f>
        <v>0</v>
      </c>
      <c r="Y70" s="376">
        <f t="shared" ref="Y70:Y80" si="224">E70-X70</f>
        <v>1500</v>
      </c>
      <c r="Z70" s="95"/>
      <c r="AA70" s="95"/>
      <c r="AB70" s="95"/>
      <c r="AC70" s="95"/>
      <c r="AD70" s="118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82"/>
      <c r="AX70" s="95"/>
      <c r="AY70" s="82"/>
      <c r="AZ70" s="82"/>
      <c r="BA70" s="95"/>
      <c r="BB70" s="82"/>
      <c r="BC70" s="82"/>
      <c r="BD70" s="95"/>
      <c r="BE70" s="95"/>
      <c r="BF70" s="82"/>
      <c r="BG70" s="95"/>
      <c r="BH70" s="82"/>
      <c r="BI70" s="82"/>
      <c r="BJ70" s="95"/>
      <c r="BK70" s="82"/>
      <c r="BL70" s="82"/>
      <c r="BM70" s="98"/>
      <c r="BN70" s="163"/>
      <c r="BO70" s="163"/>
      <c r="BP70" s="163"/>
      <c r="BQ70" s="163"/>
    </row>
    <row r="71" spans="1:69" ht="15.75" customHeight="1">
      <c r="A71" s="164"/>
      <c r="B71" s="158" t="s">
        <v>303</v>
      </c>
      <c r="C71" s="159" t="s">
        <v>304</v>
      </c>
      <c r="D71" s="160" t="s">
        <v>730</v>
      </c>
      <c r="E71" s="161">
        <v>10000</v>
      </c>
      <c r="F71" s="161">
        <f t="shared" si="216"/>
        <v>8550</v>
      </c>
      <c r="G71" s="161"/>
      <c r="H71" s="141"/>
      <c r="I71" s="141"/>
      <c r="J71" s="116">
        <v>5435.51</v>
      </c>
      <c r="K71" s="116"/>
      <c r="L71" s="117"/>
      <c r="M71" s="96">
        <f t="shared" ref="M71:O71" si="225">Z71+AC71+AF71+AI71+AL71+AO71+AR71+AU71+AX71+BA71+BD71+BG71</f>
        <v>0</v>
      </c>
      <c r="N71" s="96">
        <f t="shared" si="225"/>
        <v>1470.76</v>
      </c>
      <c r="O71" s="96">
        <f t="shared" si="225"/>
        <v>0</v>
      </c>
      <c r="P71" s="81">
        <f t="shared" ref="P71:R71" si="226">IF(BJ71=0,SUM(Z71+AC71+AF71+AI71+AL71+AO71+AR71+AU71+AX71+BA71+BD71+BG71),BJ71)</f>
        <v>0</v>
      </c>
      <c r="Q71" s="81">
        <f t="shared" si="226"/>
        <v>1470.76</v>
      </c>
      <c r="R71" s="81">
        <f t="shared" si="226"/>
        <v>0</v>
      </c>
      <c r="S71" s="96">
        <f t="shared" ref="S71:T71" si="227">I71-M71</f>
        <v>0</v>
      </c>
      <c r="T71" s="96">
        <f t="shared" si="227"/>
        <v>3964.75</v>
      </c>
      <c r="U71" s="96">
        <f t="shared" si="220"/>
        <v>0</v>
      </c>
      <c r="V71" s="375">
        <f t="shared" si="221"/>
        <v>5.0319833483519689</v>
      </c>
      <c r="W71" s="95">
        <f t="shared" si="222"/>
        <v>8667.01</v>
      </c>
      <c r="X71" s="95">
        <f t="shared" si="223"/>
        <v>4702.26</v>
      </c>
      <c r="Y71" s="376">
        <f t="shared" si="224"/>
        <v>5297.74</v>
      </c>
      <c r="Z71" s="95"/>
      <c r="AA71" s="102">
        <v>324.49</v>
      </c>
      <c r="AB71" s="95"/>
      <c r="AC71" s="95"/>
      <c r="AD71" s="130">
        <v>0</v>
      </c>
      <c r="AE71" s="95"/>
      <c r="AF71" s="95"/>
      <c r="AG71" s="102">
        <v>358.36</v>
      </c>
      <c r="AH71" s="95"/>
      <c r="AI71" s="95"/>
      <c r="AJ71" s="102">
        <f>362.01+425.9</f>
        <v>787.91</v>
      </c>
      <c r="AK71" s="95"/>
      <c r="AL71" s="95"/>
      <c r="AM71" s="95"/>
      <c r="AN71" s="95"/>
      <c r="AO71" s="102">
        <v>0</v>
      </c>
      <c r="AP71" s="95"/>
      <c r="AQ71" s="95"/>
      <c r="AR71" s="102">
        <v>0</v>
      </c>
      <c r="AS71" s="102">
        <v>0</v>
      </c>
      <c r="AT71" s="95"/>
      <c r="AU71" s="102">
        <v>0</v>
      </c>
      <c r="AV71" s="102">
        <v>0</v>
      </c>
      <c r="AW71" s="82"/>
      <c r="AX71" s="102">
        <v>0</v>
      </c>
      <c r="AY71" s="82"/>
      <c r="AZ71" s="82"/>
      <c r="BA71" s="95"/>
      <c r="BB71" s="82"/>
      <c r="BC71" s="82"/>
      <c r="BD71" s="95"/>
      <c r="BE71" s="95"/>
      <c r="BF71" s="82"/>
      <c r="BG71" s="95"/>
      <c r="BH71" s="82"/>
      <c r="BI71" s="82"/>
      <c r="BJ71" s="95"/>
      <c r="BK71" s="82"/>
      <c r="BL71" s="82"/>
      <c r="BM71" s="98"/>
      <c r="BN71" s="163"/>
      <c r="BO71" s="163"/>
      <c r="BP71" s="163"/>
      <c r="BQ71" s="163"/>
    </row>
    <row r="72" spans="1:69" ht="15.75" customHeight="1">
      <c r="A72" s="353" t="s">
        <v>607</v>
      </c>
      <c r="B72" s="135"/>
      <c r="C72" s="100" t="s">
        <v>306</v>
      </c>
      <c r="D72" s="235" t="s">
        <v>731</v>
      </c>
      <c r="E72" s="91">
        <v>30000</v>
      </c>
      <c r="F72" s="161">
        <f t="shared" ref="F72:F73" si="228">E72</f>
        <v>30000</v>
      </c>
      <c r="G72" s="161"/>
      <c r="H72" s="165"/>
      <c r="I72" s="102">
        <v>3006</v>
      </c>
      <c r="J72" s="116"/>
      <c r="K72" s="116"/>
      <c r="L72" s="117"/>
      <c r="M72" s="96">
        <f t="shared" ref="M72:O72" si="229">Z72+AC72+AF72+AI72+AL72+AO72+AR72+AU72+AX72+BA72+BD72+BG72</f>
        <v>0</v>
      </c>
      <c r="N72" s="96">
        <f t="shared" si="229"/>
        <v>0</v>
      </c>
      <c r="O72" s="96">
        <f t="shared" si="229"/>
        <v>0</v>
      </c>
      <c r="P72" s="81">
        <f t="shared" ref="P72:R72" si="230">IF(BJ72=0,SUM(Z72+AC72+AF72+AI72+AL72+AO72+AR72+AU72+AX72+BA72+BD72+BG72),BJ72)</f>
        <v>0</v>
      </c>
      <c r="Q72" s="81">
        <f t="shared" si="230"/>
        <v>0</v>
      </c>
      <c r="R72" s="81">
        <f t="shared" si="230"/>
        <v>0</v>
      </c>
      <c r="S72" s="96">
        <f t="shared" ref="S72:T72" si="231">I72-M72</f>
        <v>3006</v>
      </c>
      <c r="T72" s="96">
        <f t="shared" si="231"/>
        <v>0</v>
      </c>
      <c r="U72" s="96">
        <f t="shared" si="220"/>
        <v>0</v>
      </c>
      <c r="V72" s="375" t="e">
        <f t="shared" si="221"/>
        <v>#DIV/0!</v>
      </c>
      <c r="W72" s="95">
        <f t="shared" si="222"/>
        <v>0</v>
      </c>
      <c r="X72" s="95">
        <f t="shared" si="223"/>
        <v>0</v>
      </c>
      <c r="Y72" s="386">
        <f t="shared" si="224"/>
        <v>30000</v>
      </c>
      <c r="Z72" s="95"/>
      <c r="AA72" s="102">
        <v>0</v>
      </c>
      <c r="AB72" s="95"/>
      <c r="AC72" s="95"/>
      <c r="AD72" s="130">
        <v>0</v>
      </c>
      <c r="AE72" s="95"/>
      <c r="AF72" s="102">
        <v>0</v>
      </c>
      <c r="AG72" s="95"/>
      <c r="AH72" s="95"/>
      <c r="AI72" s="102">
        <v>0</v>
      </c>
      <c r="AJ72" s="95"/>
      <c r="AK72" s="95"/>
      <c r="AL72" s="102">
        <v>0</v>
      </c>
      <c r="AM72" s="95"/>
      <c r="AN72" s="95"/>
      <c r="AO72" s="102">
        <v>0</v>
      </c>
      <c r="AP72" s="95"/>
      <c r="AQ72" s="95"/>
      <c r="AR72" s="102">
        <v>0</v>
      </c>
      <c r="AS72" s="95"/>
      <c r="AT72" s="95"/>
      <c r="AU72" s="102">
        <v>0</v>
      </c>
      <c r="AV72" s="95"/>
      <c r="AW72" s="82"/>
      <c r="AX72" s="102">
        <v>0</v>
      </c>
      <c r="AY72" s="82"/>
      <c r="AZ72" s="82"/>
      <c r="BA72" s="102">
        <v>0</v>
      </c>
      <c r="BB72" s="82"/>
      <c r="BC72" s="82"/>
      <c r="BD72" s="95"/>
      <c r="BE72" s="82"/>
      <c r="BF72" s="82"/>
      <c r="BG72" s="82"/>
      <c r="BH72" s="82"/>
      <c r="BI72" s="82"/>
      <c r="BJ72" s="82"/>
      <c r="BK72" s="82"/>
      <c r="BL72" s="82"/>
      <c r="BM72" s="98"/>
      <c r="BN72" s="163"/>
      <c r="BO72" s="163"/>
      <c r="BP72" s="163"/>
      <c r="BQ72" s="163"/>
    </row>
    <row r="73" spans="1:69" ht="15.75" customHeight="1">
      <c r="A73" s="88"/>
      <c r="B73" s="135" t="s">
        <v>308</v>
      </c>
      <c r="C73" s="100" t="s">
        <v>240</v>
      </c>
      <c r="D73" s="90" t="s">
        <v>732</v>
      </c>
      <c r="E73" s="91">
        <v>5200</v>
      </c>
      <c r="F73" s="161">
        <f t="shared" si="228"/>
        <v>5200</v>
      </c>
      <c r="G73" s="161"/>
      <c r="H73" s="165"/>
      <c r="I73" s="95"/>
      <c r="J73" s="116">
        <v>2723.27</v>
      </c>
      <c r="K73" s="116"/>
      <c r="L73" s="117"/>
      <c r="M73" s="96">
        <f t="shared" ref="M73:O73" si="232">Z73+AC73+AF73+AI73+AL73+AO73+AR73+AU73+AX73+BA73+BD73+BG73</f>
        <v>0</v>
      </c>
      <c r="N73" s="96">
        <f t="shared" si="232"/>
        <v>1911.72</v>
      </c>
      <c r="O73" s="96">
        <f t="shared" si="232"/>
        <v>0</v>
      </c>
      <c r="P73" s="81">
        <f t="shared" ref="P73:P88" si="233">IF(BJ73=0,SUM(Z73+AC73+AF73+AI73+AL73+AO73+AR73+AU73+AX73+BA73+BD73+BG73),BJ73)</f>
        <v>0</v>
      </c>
      <c r="Q73" s="81">
        <f>IF(BK73=0,SUM(AA73+AD73+AG73+AJ73+AM73+AP73+AS73+AU73+AY73+BB73+BE73+BH73),BK73)</f>
        <v>1911.72</v>
      </c>
      <c r="R73" s="81">
        <f>IF(BL73=0,SUM(AB73+AE73+AH73+AK73+AN73+AQ73+AT73+AW73+AZ73+BC73+BF73+BI73),BL73)</f>
        <v>0</v>
      </c>
      <c r="S73" s="96">
        <f t="shared" ref="S73:T73" si="234">I73-M73</f>
        <v>0</v>
      </c>
      <c r="T73" s="96">
        <f t="shared" si="234"/>
        <v>811.55</v>
      </c>
      <c r="U73" s="96">
        <f t="shared" si="220"/>
        <v>0</v>
      </c>
      <c r="V73" s="375">
        <f t="shared" si="221"/>
        <v>1.6980520159856045</v>
      </c>
      <c r="W73" s="95">
        <f t="shared" si="222"/>
        <v>5257.2300000000005</v>
      </c>
      <c r="X73" s="95">
        <f t="shared" si="223"/>
        <v>4445.68</v>
      </c>
      <c r="Y73" s="376">
        <f t="shared" si="224"/>
        <v>754.31999999999971</v>
      </c>
      <c r="Z73" s="95"/>
      <c r="AA73" s="102">
        <v>0</v>
      </c>
      <c r="AB73" s="95"/>
      <c r="AC73" s="95"/>
      <c r="AD73" s="130">
        <f>477.93+477.93</f>
        <v>955.86</v>
      </c>
      <c r="AE73" s="95"/>
      <c r="AF73" s="102">
        <v>0</v>
      </c>
      <c r="AG73" s="102">
        <v>477.93</v>
      </c>
      <c r="AH73" s="95"/>
      <c r="AI73" s="102"/>
      <c r="AJ73" s="102">
        <v>477.93</v>
      </c>
      <c r="AK73" s="95"/>
      <c r="AL73" s="102">
        <v>0</v>
      </c>
      <c r="AM73" s="95"/>
      <c r="AN73" s="95"/>
      <c r="AO73" s="102">
        <v>0</v>
      </c>
      <c r="AP73" s="95"/>
      <c r="AQ73" s="95"/>
      <c r="AR73" s="102">
        <v>0</v>
      </c>
      <c r="AS73" s="95"/>
      <c r="AT73" s="95"/>
      <c r="AU73" s="102">
        <v>0</v>
      </c>
      <c r="AV73" s="21"/>
      <c r="AW73" s="82"/>
      <c r="AX73" s="102">
        <v>0</v>
      </c>
      <c r="AY73" s="82"/>
      <c r="AZ73" s="82"/>
      <c r="BA73" s="82"/>
      <c r="BB73" s="82"/>
      <c r="BC73" s="82"/>
      <c r="BD73" s="95"/>
      <c r="BE73" s="82"/>
      <c r="BF73" s="82"/>
      <c r="BG73" s="82"/>
      <c r="BH73" s="82"/>
      <c r="BI73" s="82"/>
      <c r="BJ73" s="82"/>
      <c r="BK73" s="82"/>
      <c r="BL73" s="82"/>
      <c r="BM73" s="98"/>
      <c r="BN73" s="163"/>
      <c r="BO73" s="163"/>
      <c r="BP73" s="163"/>
      <c r="BQ73" s="163"/>
    </row>
    <row r="74" spans="1:69" ht="15.75" customHeight="1">
      <c r="A74" s="88"/>
      <c r="B74" s="135"/>
      <c r="C74" s="100" t="s">
        <v>310</v>
      </c>
      <c r="D74" s="90" t="s">
        <v>124</v>
      </c>
      <c r="E74" s="91">
        <v>5000</v>
      </c>
      <c r="F74" s="377">
        <v>0</v>
      </c>
      <c r="G74" s="377">
        <v>5000</v>
      </c>
      <c r="H74" s="165"/>
      <c r="I74" s="95"/>
      <c r="J74" s="116"/>
      <c r="K74" s="116"/>
      <c r="L74" s="117"/>
      <c r="M74" s="96">
        <f t="shared" ref="M74:O74" si="235">Z74+AC74+AF74+AI74+AL74+AO74+AR74+AU74+AX74+BA74+BD74+BG74</f>
        <v>0</v>
      </c>
      <c r="N74" s="96">
        <f t="shared" si="235"/>
        <v>0</v>
      </c>
      <c r="O74" s="96">
        <f t="shared" si="235"/>
        <v>0</v>
      </c>
      <c r="P74" s="81">
        <f t="shared" si="233"/>
        <v>0</v>
      </c>
      <c r="Q74" s="81">
        <f t="shared" ref="Q74:R74" si="236">IF(BK74=0,SUM(AA74+AD74+AG74+AJ74+AM74+AP74+AS74+AV74+AY74+BB74+BE74+BH74),BK74)</f>
        <v>0</v>
      </c>
      <c r="R74" s="81">
        <f t="shared" si="236"/>
        <v>0</v>
      </c>
      <c r="S74" s="96">
        <f t="shared" ref="S74:T74" si="237">I74-M74</f>
        <v>0</v>
      </c>
      <c r="T74" s="96">
        <f t="shared" si="237"/>
        <v>0</v>
      </c>
      <c r="U74" s="96">
        <f t="shared" si="220"/>
        <v>0</v>
      </c>
      <c r="V74" s="375" t="e">
        <f t="shared" si="221"/>
        <v>#DIV/0!</v>
      </c>
      <c r="W74" s="95">
        <f t="shared" si="222"/>
        <v>0</v>
      </c>
      <c r="X74" s="95">
        <f t="shared" si="223"/>
        <v>0</v>
      </c>
      <c r="Y74" s="376">
        <f t="shared" si="224"/>
        <v>5000</v>
      </c>
      <c r="Z74" s="95"/>
      <c r="AA74" s="102">
        <v>0</v>
      </c>
      <c r="AB74" s="95"/>
      <c r="AC74" s="95"/>
      <c r="AD74" s="130">
        <v>0</v>
      </c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82"/>
      <c r="AX74" s="82"/>
      <c r="AY74" s="82"/>
      <c r="AZ74" s="82"/>
      <c r="BA74" s="82"/>
      <c r="BB74" s="82"/>
      <c r="BC74" s="82"/>
      <c r="BD74" s="95"/>
      <c r="BE74" s="82"/>
      <c r="BF74" s="82"/>
      <c r="BG74" s="82"/>
      <c r="BH74" s="82"/>
      <c r="BI74" s="82"/>
      <c r="BJ74" s="82"/>
      <c r="BK74" s="82"/>
      <c r="BL74" s="82"/>
      <c r="BM74" s="98"/>
      <c r="BN74" s="163"/>
      <c r="BO74" s="163"/>
      <c r="BP74" s="163"/>
      <c r="BQ74" s="163"/>
    </row>
    <row r="75" spans="1:69" ht="15.75" customHeight="1">
      <c r="A75" s="119" t="s">
        <v>513</v>
      </c>
      <c r="B75" s="142" t="s">
        <v>311</v>
      </c>
      <c r="C75" s="100" t="s">
        <v>312</v>
      </c>
      <c r="D75" s="90" t="s">
        <v>313</v>
      </c>
      <c r="E75" s="91">
        <v>30000</v>
      </c>
      <c r="F75" s="161">
        <f t="shared" ref="F75:F78" si="238">E75</f>
        <v>30000</v>
      </c>
      <c r="G75" s="161"/>
      <c r="H75" s="165"/>
      <c r="I75" s="95">
        <v>3084</v>
      </c>
      <c r="J75" s="166">
        <v>2243.89</v>
      </c>
      <c r="K75" s="116"/>
      <c r="L75" s="117"/>
      <c r="M75" s="96">
        <f t="shared" ref="M75:O75" si="239">Z75+AC75+AF75+AI75+AL75+AO75+AR75+AU75+AX75+BA75+BD75+BG75</f>
        <v>0</v>
      </c>
      <c r="N75" s="96">
        <f t="shared" si="239"/>
        <v>1598.22</v>
      </c>
      <c r="O75" s="96">
        <f t="shared" si="239"/>
        <v>0</v>
      </c>
      <c r="P75" s="81">
        <f t="shared" si="233"/>
        <v>0</v>
      </c>
      <c r="Q75" s="81">
        <f t="shared" ref="Q75:R75" si="240">IF(BK75=0,SUM(AA75+AD75+AG75+AJ75+AM75+AP75+AS75+AV75+AY75+BB75+BE75+BH75),BK75)</f>
        <v>1598.22</v>
      </c>
      <c r="R75" s="81">
        <f t="shared" si="240"/>
        <v>0</v>
      </c>
      <c r="S75" s="96">
        <f t="shared" ref="S75:T75" si="241">I75-M75</f>
        <v>3084</v>
      </c>
      <c r="T75" s="96">
        <f t="shared" si="241"/>
        <v>645.66999999999985</v>
      </c>
      <c r="U75" s="96">
        <f t="shared" si="220"/>
        <v>0</v>
      </c>
      <c r="V75" s="375" t="e">
        <f t="shared" si="221"/>
        <v>#DIV/0!</v>
      </c>
      <c r="W75" s="95">
        <f t="shared" si="222"/>
        <v>0</v>
      </c>
      <c r="X75" s="95">
        <f t="shared" si="223"/>
        <v>-645.66999999999985</v>
      </c>
      <c r="Y75" s="376">
        <f t="shared" si="224"/>
        <v>30645.67</v>
      </c>
      <c r="Z75" s="95"/>
      <c r="AA75" s="102">
        <v>0</v>
      </c>
      <c r="AB75" s="95"/>
      <c r="AC75" s="95"/>
      <c r="AD75" s="130">
        <f>284.15+61.09</f>
        <v>345.24</v>
      </c>
      <c r="AE75" s="95"/>
      <c r="AF75" s="95"/>
      <c r="AG75" s="102">
        <f>1252.98</f>
        <v>1252.98</v>
      </c>
      <c r="AH75" s="95"/>
      <c r="AI75" s="95"/>
      <c r="AJ75" s="102">
        <v>0</v>
      </c>
      <c r="AK75" s="95"/>
      <c r="AL75" s="95"/>
      <c r="AM75" s="102">
        <v>0</v>
      </c>
      <c r="AN75" s="95"/>
      <c r="AO75" s="95"/>
      <c r="AP75" s="102">
        <v>0</v>
      </c>
      <c r="AQ75" s="95"/>
      <c r="AR75" s="95"/>
      <c r="AS75" s="95"/>
      <c r="AT75" s="95"/>
      <c r="AU75" s="95"/>
      <c r="AV75" s="102">
        <v>0</v>
      </c>
      <c r="AW75" s="82"/>
      <c r="AX75" s="82"/>
      <c r="AY75" s="102">
        <v>0</v>
      </c>
      <c r="AZ75" s="82"/>
      <c r="BA75" s="82"/>
      <c r="BB75" s="95"/>
      <c r="BC75" s="82"/>
      <c r="BD75" s="95"/>
      <c r="BE75" s="95"/>
      <c r="BF75" s="82"/>
      <c r="BG75" s="82"/>
      <c r="BH75" s="82"/>
      <c r="BI75" s="82"/>
      <c r="BJ75" s="82"/>
      <c r="BK75" s="82"/>
      <c r="BL75" s="82"/>
      <c r="BM75" s="98"/>
      <c r="BN75" s="163"/>
      <c r="BO75" s="163"/>
      <c r="BP75" s="163"/>
      <c r="BQ75" s="163"/>
    </row>
    <row r="76" spans="1:69" ht="14.25" customHeight="1">
      <c r="A76" s="167"/>
      <c r="B76" s="167"/>
      <c r="C76" s="168"/>
      <c r="D76" s="169" t="s">
        <v>314</v>
      </c>
      <c r="E76" s="170">
        <v>23296.54</v>
      </c>
      <c r="F76" s="161">
        <f t="shared" si="238"/>
        <v>23296.54</v>
      </c>
      <c r="G76" s="161"/>
      <c r="H76" s="171"/>
      <c r="I76" s="172"/>
      <c r="J76" s="173"/>
      <c r="K76" s="173"/>
      <c r="L76" s="173"/>
      <c r="M76" s="96">
        <f t="shared" ref="M76:O76" si="242">Z76+AC76+AF76+AI76+AL76+AO76+AR76+AU76+AX76+BA76+BD76+BG76</f>
        <v>0</v>
      </c>
      <c r="N76" s="96">
        <f t="shared" si="242"/>
        <v>0</v>
      </c>
      <c r="O76" s="174">
        <f t="shared" si="242"/>
        <v>0</v>
      </c>
      <c r="P76" s="81">
        <f t="shared" si="233"/>
        <v>0</v>
      </c>
      <c r="Q76" s="81">
        <f t="shared" ref="Q76:R76" si="243">IF(BK76=0,SUM(AA76+AD76+AG76+AJ76+AM76+AP76+AS76+AV76+AY76+BB76+BE76+BH76),BK76)</f>
        <v>0</v>
      </c>
      <c r="R76" s="81">
        <f t="shared" si="243"/>
        <v>0</v>
      </c>
      <c r="S76" s="174">
        <f t="shared" ref="S76:T76" si="244">I76-M76</f>
        <v>0</v>
      </c>
      <c r="T76" s="96">
        <f t="shared" si="244"/>
        <v>0</v>
      </c>
      <c r="U76" s="174">
        <f t="shared" si="220"/>
        <v>0</v>
      </c>
      <c r="V76" s="375" t="e">
        <f t="shared" si="221"/>
        <v>#DIV/0!</v>
      </c>
      <c r="W76" s="95">
        <f t="shared" si="222"/>
        <v>0</v>
      </c>
      <c r="X76" s="95">
        <f t="shared" si="223"/>
        <v>0</v>
      </c>
      <c r="Y76" s="376">
        <f t="shared" si="224"/>
        <v>23296.54</v>
      </c>
      <c r="Z76" s="171"/>
      <c r="AA76" s="171"/>
      <c r="AB76" s="171"/>
      <c r="AC76" s="171"/>
      <c r="AD76" s="176"/>
      <c r="AE76" s="171"/>
      <c r="AF76" s="171"/>
      <c r="AG76" s="171"/>
      <c r="AH76" s="171"/>
      <c r="AI76" s="171"/>
      <c r="AJ76" s="171"/>
      <c r="AK76" s="171"/>
      <c r="AL76" s="170">
        <v>0</v>
      </c>
      <c r="AM76" s="171"/>
      <c r="AN76" s="171"/>
      <c r="AO76" s="177"/>
      <c r="AP76" s="177"/>
      <c r="AQ76" s="177"/>
      <c r="AR76" s="177"/>
      <c r="AS76" s="177"/>
      <c r="AT76" s="177"/>
      <c r="AU76" s="177"/>
      <c r="AV76" s="178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9"/>
      <c r="BN76" s="180"/>
      <c r="BO76" s="180"/>
      <c r="BP76" s="180"/>
      <c r="BQ76" s="180"/>
    </row>
    <row r="77" spans="1:69" ht="15.75" customHeight="1">
      <c r="A77" s="167"/>
      <c r="B77" s="167"/>
      <c r="C77" s="168"/>
      <c r="D77" s="169" t="s">
        <v>315</v>
      </c>
      <c r="E77" s="170">
        <v>23296.54</v>
      </c>
      <c r="F77" s="161">
        <f t="shared" si="238"/>
        <v>23296.54</v>
      </c>
      <c r="G77" s="161"/>
      <c r="H77" s="171"/>
      <c r="I77" s="173"/>
      <c r="J77" s="173"/>
      <c r="K77" s="173"/>
      <c r="L77" s="173"/>
      <c r="M77" s="174">
        <f t="shared" ref="M77:O77" si="245">Z77+AC77+AF77+AI77+AL77+AO77+AR77+AU77+AX77+BA77+BD77+BG77</f>
        <v>0</v>
      </c>
      <c r="N77" s="174">
        <f t="shared" si="245"/>
        <v>0</v>
      </c>
      <c r="O77" s="174">
        <f t="shared" si="245"/>
        <v>0</v>
      </c>
      <c r="P77" s="81">
        <f t="shared" si="233"/>
        <v>0</v>
      </c>
      <c r="Q77" s="81">
        <f t="shared" ref="Q77:R77" si="246">IF(BK77=0,SUM(AA77+AD77+AG77+AJ77+AM77+AP77+AS77+AV77+AY77+BB77+BE77+BH77),BK77)</f>
        <v>0</v>
      </c>
      <c r="R77" s="81">
        <f t="shared" si="246"/>
        <v>0</v>
      </c>
      <c r="S77" s="174">
        <f t="shared" ref="S77:T77" si="247">I77-M77</f>
        <v>0</v>
      </c>
      <c r="T77" s="174">
        <f t="shared" si="247"/>
        <v>0</v>
      </c>
      <c r="U77" s="174">
        <f t="shared" si="220"/>
        <v>0</v>
      </c>
      <c r="V77" s="375" t="e">
        <f t="shared" si="221"/>
        <v>#DIV/0!</v>
      </c>
      <c r="W77" s="95">
        <f t="shared" si="222"/>
        <v>0</v>
      </c>
      <c r="X77" s="95">
        <f t="shared" si="223"/>
        <v>0</v>
      </c>
      <c r="Y77" s="376">
        <f t="shared" si="224"/>
        <v>23296.54</v>
      </c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  <c r="AY77" s="177"/>
      <c r="AZ77" s="177"/>
      <c r="BA77" s="177"/>
      <c r="BB77" s="177"/>
      <c r="BC77" s="177"/>
      <c r="BD77" s="177"/>
      <c r="BE77" s="177"/>
      <c r="BF77" s="177"/>
      <c r="BG77" s="177"/>
      <c r="BH77" s="177"/>
      <c r="BI77" s="177"/>
      <c r="BJ77" s="177"/>
      <c r="BK77" s="177"/>
      <c r="BL77" s="177"/>
      <c r="BM77" s="179"/>
      <c r="BN77" s="180"/>
      <c r="BO77" s="180"/>
      <c r="BP77" s="180"/>
      <c r="BQ77" s="180"/>
    </row>
    <row r="78" spans="1:69" ht="18.75" customHeight="1">
      <c r="A78" s="181"/>
      <c r="B78" s="181"/>
      <c r="C78" s="182"/>
      <c r="D78" s="183" t="s">
        <v>316</v>
      </c>
      <c r="E78" s="184">
        <v>23296.54</v>
      </c>
      <c r="F78" s="161">
        <f t="shared" si="238"/>
        <v>23296.54</v>
      </c>
      <c r="G78" s="161"/>
      <c r="H78" s="185"/>
      <c r="I78" s="185">
        <f t="shared" ref="I78:O78" si="248">SUM(I79:I80)</f>
        <v>0</v>
      </c>
      <c r="J78" s="185">
        <f t="shared" si="248"/>
        <v>0</v>
      </c>
      <c r="K78" s="185">
        <f t="shared" si="248"/>
        <v>0</v>
      </c>
      <c r="L78" s="185">
        <f t="shared" si="248"/>
        <v>0</v>
      </c>
      <c r="M78" s="185">
        <f t="shared" si="248"/>
        <v>0</v>
      </c>
      <c r="N78" s="185">
        <f t="shared" si="248"/>
        <v>0</v>
      </c>
      <c r="O78" s="185">
        <f t="shared" si="248"/>
        <v>0</v>
      </c>
      <c r="P78" s="80">
        <f t="shared" si="233"/>
        <v>0</v>
      </c>
      <c r="Q78" s="80">
        <f t="shared" ref="Q78:R78" si="249">IF(BK78=0,SUM(AA78+AD78+AG78+AJ78+AM78+AP78+AS78+AV78+AY78+BB78+BE78+BH78),BK78)</f>
        <v>0</v>
      </c>
      <c r="R78" s="80">
        <f t="shared" si="249"/>
        <v>0</v>
      </c>
      <c r="S78" s="185">
        <f t="shared" ref="S78:U78" si="250">SUM(S79:S80)</f>
        <v>0</v>
      </c>
      <c r="T78" s="185">
        <f t="shared" si="250"/>
        <v>0</v>
      </c>
      <c r="U78" s="185">
        <f t="shared" si="250"/>
        <v>0</v>
      </c>
      <c r="V78" s="375" t="e">
        <f t="shared" si="221"/>
        <v>#DIV/0!</v>
      </c>
      <c r="W78" s="95">
        <f t="shared" si="222"/>
        <v>0</v>
      </c>
      <c r="X78" s="95">
        <f t="shared" si="223"/>
        <v>0</v>
      </c>
      <c r="Y78" s="376">
        <f t="shared" si="224"/>
        <v>23296.54</v>
      </c>
      <c r="Z78" s="185">
        <f t="shared" ref="Z78:BL78" si="251">SUM(Z79:Z80)</f>
        <v>0</v>
      </c>
      <c r="AA78" s="185">
        <f t="shared" si="251"/>
        <v>0</v>
      </c>
      <c r="AB78" s="185">
        <f t="shared" si="251"/>
        <v>0</v>
      </c>
      <c r="AC78" s="185">
        <f t="shared" si="251"/>
        <v>0</v>
      </c>
      <c r="AD78" s="185">
        <f t="shared" si="251"/>
        <v>0</v>
      </c>
      <c r="AE78" s="185">
        <f t="shared" si="251"/>
        <v>0</v>
      </c>
      <c r="AF78" s="185">
        <f t="shared" si="251"/>
        <v>0</v>
      </c>
      <c r="AG78" s="185">
        <f t="shared" si="251"/>
        <v>0</v>
      </c>
      <c r="AH78" s="185">
        <f t="shared" si="251"/>
        <v>0</v>
      </c>
      <c r="AI78" s="185">
        <f t="shared" si="251"/>
        <v>0</v>
      </c>
      <c r="AJ78" s="185">
        <f t="shared" si="251"/>
        <v>0</v>
      </c>
      <c r="AK78" s="185">
        <f t="shared" si="251"/>
        <v>0</v>
      </c>
      <c r="AL78" s="185">
        <f t="shared" si="251"/>
        <v>0</v>
      </c>
      <c r="AM78" s="185">
        <f t="shared" si="251"/>
        <v>0</v>
      </c>
      <c r="AN78" s="185">
        <f t="shared" si="251"/>
        <v>0</v>
      </c>
      <c r="AO78" s="185">
        <f t="shared" si="251"/>
        <v>0</v>
      </c>
      <c r="AP78" s="185">
        <f t="shared" si="251"/>
        <v>0</v>
      </c>
      <c r="AQ78" s="185">
        <f t="shared" si="251"/>
        <v>0</v>
      </c>
      <c r="AR78" s="185">
        <f t="shared" si="251"/>
        <v>0</v>
      </c>
      <c r="AS78" s="185">
        <f t="shared" si="251"/>
        <v>0</v>
      </c>
      <c r="AT78" s="185">
        <f t="shared" si="251"/>
        <v>0</v>
      </c>
      <c r="AU78" s="185">
        <f t="shared" si="251"/>
        <v>0</v>
      </c>
      <c r="AV78" s="185">
        <f t="shared" si="251"/>
        <v>0</v>
      </c>
      <c r="AW78" s="185">
        <f t="shared" si="251"/>
        <v>0</v>
      </c>
      <c r="AX78" s="185">
        <f t="shared" si="251"/>
        <v>0</v>
      </c>
      <c r="AY78" s="185">
        <f t="shared" si="251"/>
        <v>0</v>
      </c>
      <c r="AZ78" s="185">
        <f t="shared" si="251"/>
        <v>0</v>
      </c>
      <c r="BA78" s="185">
        <f t="shared" si="251"/>
        <v>0</v>
      </c>
      <c r="BB78" s="185">
        <f t="shared" si="251"/>
        <v>0</v>
      </c>
      <c r="BC78" s="185">
        <f t="shared" si="251"/>
        <v>0</v>
      </c>
      <c r="BD78" s="185">
        <f t="shared" si="251"/>
        <v>0</v>
      </c>
      <c r="BE78" s="185">
        <f t="shared" si="251"/>
        <v>0</v>
      </c>
      <c r="BF78" s="185">
        <f t="shared" si="251"/>
        <v>0</v>
      </c>
      <c r="BG78" s="185">
        <f t="shared" si="251"/>
        <v>0</v>
      </c>
      <c r="BH78" s="185">
        <f t="shared" si="251"/>
        <v>0</v>
      </c>
      <c r="BI78" s="185">
        <f t="shared" si="251"/>
        <v>0</v>
      </c>
      <c r="BJ78" s="185">
        <f t="shared" si="251"/>
        <v>0</v>
      </c>
      <c r="BK78" s="185">
        <f t="shared" si="251"/>
        <v>0</v>
      </c>
      <c r="BL78" s="185">
        <f t="shared" si="251"/>
        <v>0</v>
      </c>
      <c r="BM78" s="156"/>
      <c r="BN78" s="157"/>
      <c r="BO78" s="157"/>
      <c r="BP78" s="157"/>
      <c r="BQ78" s="157"/>
    </row>
    <row r="79" spans="1:69" ht="15.75" customHeight="1">
      <c r="A79" s="88"/>
      <c r="B79" s="88"/>
      <c r="C79" s="89" t="s">
        <v>271</v>
      </c>
      <c r="D79" s="90" t="s">
        <v>317</v>
      </c>
      <c r="E79" s="165"/>
      <c r="F79" s="165"/>
      <c r="G79" s="165"/>
      <c r="H79" s="165"/>
      <c r="I79" s="95"/>
      <c r="J79" s="189"/>
      <c r="K79" s="189"/>
      <c r="L79" s="189"/>
      <c r="M79" s="96">
        <f t="shared" ref="M79:O79" si="252">Z79+AC79+AF79+AI79+AL79+AO79+AR79+AU79+AX79+BA79+BD79+BG79</f>
        <v>0</v>
      </c>
      <c r="N79" s="96">
        <f t="shared" si="252"/>
        <v>0</v>
      </c>
      <c r="O79" s="96">
        <f t="shared" si="252"/>
        <v>0</v>
      </c>
      <c r="P79" s="81">
        <f t="shared" si="233"/>
        <v>0</v>
      </c>
      <c r="Q79" s="81">
        <f t="shared" ref="Q79:R79" si="253">IF(BK79=0,SUM(AA79+AD79+AG79+AJ79+AM79+AP79+AS79+AV79+AY79+BB79+BE79+BH79),BK79)</f>
        <v>0</v>
      </c>
      <c r="R79" s="81">
        <f t="shared" si="253"/>
        <v>0</v>
      </c>
      <c r="S79" s="96">
        <f t="shared" ref="S79:T79" si="254">I79-M79</f>
        <v>0</v>
      </c>
      <c r="T79" s="96">
        <f t="shared" si="254"/>
        <v>0</v>
      </c>
      <c r="U79" s="96">
        <f t="shared" ref="U79:U80" si="255">L79-O79</f>
        <v>0</v>
      </c>
      <c r="V79" s="375" t="e">
        <f t="shared" si="221"/>
        <v>#DIV/0!</v>
      </c>
      <c r="W79" s="95">
        <f t="shared" si="222"/>
        <v>0</v>
      </c>
      <c r="X79" s="95">
        <f t="shared" si="223"/>
        <v>0</v>
      </c>
      <c r="Y79" s="376">
        <f t="shared" si="224"/>
        <v>0</v>
      </c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94">
        <v>0</v>
      </c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94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98"/>
      <c r="BN79" s="99"/>
      <c r="BO79" s="99"/>
      <c r="BP79" s="99"/>
      <c r="BQ79" s="99"/>
    </row>
    <row r="80" spans="1:69" ht="15.75" customHeight="1">
      <c r="A80" s="88"/>
      <c r="B80" s="88"/>
      <c r="C80" s="89" t="s">
        <v>318</v>
      </c>
      <c r="D80" s="90" t="s">
        <v>319</v>
      </c>
      <c r="E80" s="165"/>
      <c r="F80" s="165"/>
      <c r="G80" s="165"/>
      <c r="H80" s="165"/>
      <c r="I80" s="95"/>
      <c r="J80" s="189"/>
      <c r="K80" s="189"/>
      <c r="L80" s="189"/>
      <c r="M80" s="96">
        <f t="shared" ref="M80:O80" si="256">Z80+AC80+AF80+AI80+AL80+AO80+AR80+AU80+AX80+BA80+BD80+BG80</f>
        <v>0</v>
      </c>
      <c r="N80" s="96">
        <f t="shared" si="256"/>
        <v>0</v>
      </c>
      <c r="O80" s="96">
        <f t="shared" si="256"/>
        <v>0</v>
      </c>
      <c r="P80" s="81">
        <f t="shared" si="233"/>
        <v>0</v>
      </c>
      <c r="Q80" s="81">
        <f t="shared" ref="Q80:R80" si="257">IF(BK80=0,SUM(AA80+AD80+AG80+AJ80+AM80+AP80+AS80+AV80+AY80+BB80+BE80+BH80),BK80)</f>
        <v>0</v>
      </c>
      <c r="R80" s="81">
        <f t="shared" si="257"/>
        <v>0</v>
      </c>
      <c r="S80" s="96">
        <f t="shared" ref="S80:T80" si="258">I80-M80</f>
        <v>0</v>
      </c>
      <c r="T80" s="96">
        <f t="shared" si="258"/>
        <v>0</v>
      </c>
      <c r="U80" s="96">
        <f t="shared" si="255"/>
        <v>0</v>
      </c>
      <c r="V80" s="375" t="e">
        <f t="shared" si="221"/>
        <v>#DIV/0!</v>
      </c>
      <c r="W80" s="95">
        <f t="shared" si="222"/>
        <v>0</v>
      </c>
      <c r="X80" s="95">
        <f t="shared" si="223"/>
        <v>0</v>
      </c>
      <c r="Y80" s="376">
        <f t="shared" si="224"/>
        <v>0</v>
      </c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94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94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98"/>
      <c r="BN80" s="99"/>
      <c r="BO80" s="99"/>
      <c r="BP80" s="99"/>
      <c r="BQ80" s="99"/>
    </row>
    <row r="81" spans="1:69" ht="15.75" customHeight="1">
      <c r="A81" s="150"/>
      <c r="B81" s="150"/>
      <c r="C81" s="190"/>
      <c r="D81" s="152" t="s">
        <v>320</v>
      </c>
      <c r="E81" s="153">
        <f t="shared" ref="E81:F81" si="259">SUM(E82:E84)</f>
        <v>13808</v>
      </c>
      <c r="F81" s="153">
        <f t="shared" si="259"/>
        <v>13255.84</v>
      </c>
      <c r="G81" s="153"/>
      <c r="H81" s="153">
        <f t="shared" ref="H81:O81" si="260">SUM(H82:H84)</f>
        <v>0</v>
      </c>
      <c r="I81" s="153">
        <f t="shared" si="260"/>
        <v>3808</v>
      </c>
      <c r="J81" s="153">
        <f t="shared" si="260"/>
        <v>0</v>
      </c>
      <c r="K81" s="153">
        <f t="shared" si="260"/>
        <v>0</v>
      </c>
      <c r="L81" s="153">
        <f t="shared" si="260"/>
        <v>0</v>
      </c>
      <c r="M81" s="153">
        <f t="shared" si="260"/>
        <v>0</v>
      </c>
      <c r="N81" s="153">
        <f t="shared" si="260"/>
        <v>0</v>
      </c>
      <c r="O81" s="153">
        <f t="shared" si="260"/>
        <v>0</v>
      </c>
      <c r="P81" s="80">
        <f t="shared" si="233"/>
        <v>0</v>
      </c>
      <c r="Q81" s="80">
        <f t="shared" ref="Q81:R81" si="261">IF(BK81=0,SUM(AA81+AD81+AG81+AJ81+AM81+AP81+AS81+AV81+AY81+BB81+BE81+BH81),BK81)</f>
        <v>0</v>
      </c>
      <c r="R81" s="80">
        <f t="shared" si="261"/>
        <v>0</v>
      </c>
      <c r="S81" s="153">
        <f t="shared" ref="S81:U81" si="262">SUM(S82:S84)</f>
        <v>3808</v>
      </c>
      <c r="T81" s="153">
        <f t="shared" si="262"/>
        <v>0</v>
      </c>
      <c r="U81" s="153">
        <f t="shared" si="262"/>
        <v>0</v>
      </c>
      <c r="V81" s="375" t="e">
        <f t="shared" si="221"/>
        <v>#DIV/0!</v>
      </c>
      <c r="W81" s="95">
        <f t="shared" si="222"/>
        <v>0</v>
      </c>
      <c r="X81" s="95">
        <f t="shared" si="223"/>
        <v>0</v>
      </c>
      <c r="Y81" s="376"/>
      <c r="Z81" s="153">
        <f t="shared" ref="Z81:BL81" si="263">SUM(Z82:Z84)</f>
        <v>0</v>
      </c>
      <c r="AA81" s="153">
        <f t="shared" si="263"/>
        <v>0</v>
      </c>
      <c r="AB81" s="153">
        <f t="shared" si="263"/>
        <v>0</v>
      </c>
      <c r="AC81" s="153">
        <f t="shared" si="263"/>
        <v>0</v>
      </c>
      <c r="AD81" s="153">
        <f t="shared" si="263"/>
        <v>0</v>
      </c>
      <c r="AE81" s="153">
        <f t="shared" si="263"/>
        <v>0</v>
      </c>
      <c r="AF81" s="153">
        <f t="shared" si="263"/>
        <v>0</v>
      </c>
      <c r="AG81" s="153">
        <f t="shared" si="263"/>
        <v>0</v>
      </c>
      <c r="AH81" s="153">
        <f t="shared" si="263"/>
        <v>0</v>
      </c>
      <c r="AI81" s="153">
        <f t="shared" si="263"/>
        <v>0</v>
      </c>
      <c r="AJ81" s="153">
        <f t="shared" si="263"/>
        <v>0</v>
      </c>
      <c r="AK81" s="153">
        <f t="shared" si="263"/>
        <v>0</v>
      </c>
      <c r="AL81" s="153">
        <f t="shared" si="263"/>
        <v>0</v>
      </c>
      <c r="AM81" s="153">
        <f t="shared" si="263"/>
        <v>0</v>
      </c>
      <c r="AN81" s="153">
        <f t="shared" si="263"/>
        <v>0</v>
      </c>
      <c r="AO81" s="153">
        <f t="shared" si="263"/>
        <v>0</v>
      </c>
      <c r="AP81" s="153">
        <f t="shared" si="263"/>
        <v>0</v>
      </c>
      <c r="AQ81" s="153">
        <f t="shared" si="263"/>
        <v>0</v>
      </c>
      <c r="AR81" s="153">
        <f t="shared" si="263"/>
        <v>0</v>
      </c>
      <c r="AS81" s="153">
        <f t="shared" si="263"/>
        <v>0</v>
      </c>
      <c r="AT81" s="153">
        <f t="shared" si="263"/>
        <v>0</v>
      </c>
      <c r="AU81" s="153">
        <f t="shared" si="263"/>
        <v>0</v>
      </c>
      <c r="AV81" s="153">
        <f t="shared" si="263"/>
        <v>0</v>
      </c>
      <c r="AW81" s="153">
        <f t="shared" si="263"/>
        <v>0</v>
      </c>
      <c r="AX81" s="153">
        <f t="shared" si="263"/>
        <v>0</v>
      </c>
      <c r="AY81" s="153">
        <f t="shared" si="263"/>
        <v>0</v>
      </c>
      <c r="AZ81" s="153">
        <f t="shared" si="263"/>
        <v>0</v>
      </c>
      <c r="BA81" s="153">
        <f t="shared" si="263"/>
        <v>0</v>
      </c>
      <c r="BB81" s="153">
        <f t="shared" si="263"/>
        <v>0</v>
      </c>
      <c r="BC81" s="153">
        <f t="shared" si="263"/>
        <v>0</v>
      </c>
      <c r="BD81" s="153">
        <f t="shared" si="263"/>
        <v>0</v>
      </c>
      <c r="BE81" s="153">
        <f t="shared" si="263"/>
        <v>0</v>
      </c>
      <c r="BF81" s="153">
        <f t="shared" si="263"/>
        <v>0</v>
      </c>
      <c r="BG81" s="153">
        <f t="shared" si="263"/>
        <v>0</v>
      </c>
      <c r="BH81" s="153">
        <f t="shared" si="263"/>
        <v>0</v>
      </c>
      <c r="BI81" s="153">
        <f t="shared" si="263"/>
        <v>0</v>
      </c>
      <c r="BJ81" s="153">
        <f t="shared" si="263"/>
        <v>0</v>
      </c>
      <c r="BK81" s="153">
        <f t="shared" si="263"/>
        <v>0</v>
      </c>
      <c r="BL81" s="153">
        <f t="shared" si="263"/>
        <v>0</v>
      </c>
      <c r="BM81" s="156"/>
      <c r="BN81" s="157"/>
      <c r="BO81" s="157"/>
      <c r="BP81" s="157"/>
      <c r="BQ81" s="157"/>
    </row>
    <row r="82" spans="1:69" ht="15.75" customHeight="1">
      <c r="A82" s="88" t="s">
        <v>514</v>
      </c>
      <c r="B82" s="110"/>
      <c r="C82" s="89" t="s">
        <v>200</v>
      </c>
      <c r="D82" s="90" t="s">
        <v>201</v>
      </c>
      <c r="E82" s="165">
        <v>3808</v>
      </c>
      <c r="F82" s="161">
        <f t="shared" ref="F82:F83" si="264">-(E82*14.5%)+E82</f>
        <v>3255.84</v>
      </c>
      <c r="G82" s="161"/>
      <c r="H82" s="165"/>
      <c r="I82" s="95">
        <v>3808</v>
      </c>
      <c r="J82" s="95"/>
      <c r="K82" s="95"/>
      <c r="L82" s="94"/>
      <c r="M82" s="96">
        <f t="shared" ref="M82:O82" si="265">Z82+AC82+AF82+AI82+AL82+AO82+AR82+AU82+AX82+BA82+BD82+BG82</f>
        <v>0</v>
      </c>
      <c r="N82" s="96">
        <f t="shared" si="265"/>
        <v>0</v>
      </c>
      <c r="O82" s="96">
        <f t="shared" si="265"/>
        <v>0</v>
      </c>
      <c r="P82" s="81">
        <f t="shared" si="233"/>
        <v>0</v>
      </c>
      <c r="Q82" s="81">
        <f t="shared" ref="Q82:R82" si="266">IF(BK82=0,SUM(AA82+AD82+AG82+AJ82+AM82+AP82+AS82+AV82+AY82+BB82+BE82+BH82),BK82)</f>
        <v>0</v>
      </c>
      <c r="R82" s="81">
        <f t="shared" si="266"/>
        <v>0</v>
      </c>
      <c r="S82" s="96">
        <f t="shared" ref="S82:T82" si="267">I82-M82</f>
        <v>3808</v>
      </c>
      <c r="T82" s="96">
        <f t="shared" si="267"/>
        <v>0</v>
      </c>
      <c r="U82" s="96">
        <f t="shared" ref="U82:U84" si="268">L82-O82</f>
        <v>0</v>
      </c>
      <c r="V82" s="375" t="e">
        <f t="shared" si="221"/>
        <v>#DIV/0!</v>
      </c>
      <c r="W82" s="95">
        <f t="shared" si="222"/>
        <v>0</v>
      </c>
      <c r="X82" s="95">
        <f t="shared" si="223"/>
        <v>0</v>
      </c>
      <c r="Y82" s="376">
        <f t="shared" ref="Y82:Y84" si="269">E82-X82</f>
        <v>3808</v>
      </c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8"/>
      <c r="BN82" s="99"/>
      <c r="BO82" s="99"/>
      <c r="BP82" s="99"/>
      <c r="BQ82" s="99"/>
    </row>
    <row r="83" spans="1:69" ht="15.75" customHeight="1">
      <c r="A83" s="88"/>
      <c r="B83" s="88"/>
      <c r="C83" s="89" t="s">
        <v>213</v>
      </c>
      <c r="D83" s="90" t="s">
        <v>74</v>
      </c>
      <c r="E83" s="165"/>
      <c r="F83" s="161">
        <f t="shared" si="264"/>
        <v>0</v>
      </c>
      <c r="G83" s="161"/>
      <c r="H83" s="165"/>
      <c r="I83" s="95"/>
      <c r="J83" s="95"/>
      <c r="K83" s="95"/>
      <c r="L83" s="94"/>
      <c r="M83" s="96">
        <f t="shared" ref="M83:O83" si="270">Z83+AC83+AF83+AI83+AL83+AO83+AR83+AU83+AX83+BA83+BD83+BG83</f>
        <v>0</v>
      </c>
      <c r="N83" s="96">
        <f t="shared" si="270"/>
        <v>0</v>
      </c>
      <c r="O83" s="96">
        <f t="shared" si="270"/>
        <v>0</v>
      </c>
      <c r="P83" s="81">
        <f t="shared" si="233"/>
        <v>0</v>
      </c>
      <c r="Q83" s="81">
        <f t="shared" ref="Q83:R83" si="271">IF(BK83=0,SUM(AA83+AD83+AG83+AJ83+AM83+AP83+AS83+AV83+AY83+BB83+BE83+BH83),BK83)</f>
        <v>0</v>
      </c>
      <c r="R83" s="81">
        <f t="shared" si="271"/>
        <v>0</v>
      </c>
      <c r="S83" s="96">
        <f t="shared" ref="S83:T83" si="272">I83-M83</f>
        <v>0</v>
      </c>
      <c r="T83" s="96">
        <f t="shared" si="272"/>
        <v>0</v>
      </c>
      <c r="U83" s="96">
        <f t="shared" si="268"/>
        <v>0</v>
      </c>
      <c r="V83" s="375" t="e">
        <f t="shared" si="221"/>
        <v>#DIV/0!</v>
      </c>
      <c r="W83" s="95">
        <f t="shared" si="222"/>
        <v>0</v>
      </c>
      <c r="X83" s="95">
        <f t="shared" si="223"/>
        <v>0</v>
      </c>
      <c r="Y83" s="376">
        <f t="shared" si="269"/>
        <v>0</v>
      </c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8"/>
      <c r="BN83" s="99"/>
      <c r="BO83" s="99"/>
      <c r="BP83" s="99"/>
      <c r="BQ83" s="99"/>
    </row>
    <row r="84" spans="1:69" ht="15.75" customHeight="1">
      <c r="A84" s="88"/>
      <c r="B84" s="88"/>
      <c r="C84" s="89" t="s">
        <v>318</v>
      </c>
      <c r="D84" s="90" t="s">
        <v>321</v>
      </c>
      <c r="E84" s="193">
        <v>10000</v>
      </c>
      <c r="F84" s="161">
        <f>E84</f>
        <v>10000</v>
      </c>
      <c r="G84" s="161"/>
      <c r="H84" s="194"/>
      <c r="I84" s="141"/>
      <c r="J84" s="95"/>
      <c r="K84" s="95"/>
      <c r="L84" s="94"/>
      <c r="M84" s="96">
        <f t="shared" ref="M84:O84" si="273">Z84+AC84+AF84+AI84+AL84+AO84+AR84+AU84+AX84+BA84+BD84+BG84</f>
        <v>0</v>
      </c>
      <c r="N84" s="96">
        <f t="shared" si="273"/>
        <v>0</v>
      </c>
      <c r="O84" s="96">
        <f t="shared" si="273"/>
        <v>0</v>
      </c>
      <c r="P84" s="81">
        <f t="shared" si="233"/>
        <v>0</v>
      </c>
      <c r="Q84" s="81">
        <f t="shared" ref="Q84:R84" si="274">IF(BK84=0,SUM(AA84+AD84+AG84+AJ84+AM84+AP84+AS84+AV84+AY84+BB84+BE84+BH84),BK84)</f>
        <v>0</v>
      </c>
      <c r="R84" s="81">
        <f t="shared" si="274"/>
        <v>0</v>
      </c>
      <c r="S84" s="96">
        <f t="shared" ref="S84:T84" si="275">I84-M84</f>
        <v>0</v>
      </c>
      <c r="T84" s="96">
        <f t="shared" si="275"/>
        <v>0</v>
      </c>
      <c r="U84" s="96">
        <f t="shared" si="268"/>
        <v>0</v>
      </c>
      <c r="V84" s="375" t="e">
        <f t="shared" si="221"/>
        <v>#DIV/0!</v>
      </c>
      <c r="W84" s="95">
        <f t="shared" si="222"/>
        <v>0</v>
      </c>
      <c r="X84" s="95">
        <f t="shared" si="223"/>
        <v>0</v>
      </c>
      <c r="Y84" s="376">
        <f t="shared" si="269"/>
        <v>10000</v>
      </c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102">
        <v>0</v>
      </c>
      <c r="BB84" s="95"/>
      <c r="BC84" s="95"/>
      <c r="BD84" s="95"/>
      <c r="BE84" s="95"/>
      <c r="BF84" s="95"/>
      <c r="BG84" s="102">
        <v>0</v>
      </c>
      <c r="BH84" s="95"/>
      <c r="BI84" s="95"/>
      <c r="BJ84" s="95"/>
      <c r="BK84" s="95"/>
      <c r="BL84" s="95"/>
      <c r="BM84" s="98"/>
      <c r="BN84" s="99"/>
      <c r="BO84" s="99"/>
      <c r="BP84" s="99"/>
      <c r="BQ84" s="99"/>
    </row>
    <row r="85" spans="1:69" ht="15.75" customHeight="1">
      <c r="A85" s="150"/>
      <c r="B85" s="150"/>
      <c r="C85" s="190"/>
      <c r="D85" s="152" t="s">
        <v>322</v>
      </c>
      <c r="E85" s="153">
        <f t="shared" ref="E85:F85" si="276">SUM(E86:E89)</f>
        <v>32329.200000000001</v>
      </c>
      <c r="F85" s="153">
        <f t="shared" si="276"/>
        <v>22475.200000000001</v>
      </c>
      <c r="G85" s="153"/>
      <c r="H85" s="153">
        <f>SUM(H86:H88)</f>
        <v>0</v>
      </c>
      <c r="I85" s="153">
        <f t="shared" ref="I85:K85" si="277">SUM(I86:I89)</f>
        <v>0</v>
      </c>
      <c r="J85" s="153">
        <f t="shared" si="277"/>
        <v>73937.67</v>
      </c>
      <c r="K85" s="153">
        <f t="shared" si="277"/>
        <v>0</v>
      </c>
      <c r="L85" s="153">
        <f t="shared" ref="L85:M85" si="278">SUM(L86:L88)</f>
        <v>0</v>
      </c>
      <c r="M85" s="153">
        <f t="shared" si="278"/>
        <v>0</v>
      </c>
      <c r="N85" s="153">
        <f>SUM(N86:N89)</f>
        <v>15933.4</v>
      </c>
      <c r="O85" s="153">
        <f>SUM(O86:O88)</f>
        <v>0</v>
      </c>
      <c r="P85" s="80">
        <f t="shared" si="233"/>
        <v>0</v>
      </c>
      <c r="Q85" s="80">
        <f t="shared" ref="Q85:R85" si="279">IF(BK85=0,SUM(AA85+AD85+AG85+AJ85+AM85+AP85+AS85+AV85+AY85+BB85+BE85+BH85),BK85)</f>
        <v>15933.4</v>
      </c>
      <c r="R85" s="80">
        <f t="shared" si="279"/>
        <v>0</v>
      </c>
      <c r="S85" s="153">
        <f t="shared" ref="S85:T85" si="280">SUM(S86:S89)</f>
        <v>0</v>
      </c>
      <c r="T85" s="153">
        <f t="shared" si="280"/>
        <v>58004.27</v>
      </c>
      <c r="U85" s="153">
        <f>SUM(U86:U88)</f>
        <v>0</v>
      </c>
      <c r="V85" s="375">
        <f t="shared" si="221"/>
        <v>29.899108247422678</v>
      </c>
      <c r="W85" s="95"/>
      <c r="X85" s="95"/>
      <c r="Y85" s="376"/>
      <c r="Z85" s="153">
        <f t="shared" ref="Z85:AI85" si="281">SUM(Z86:Z88)</f>
        <v>0</v>
      </c>
      <c r="AA85" s="153">
        <f t="shared" si="281"/>
        <v>4271.3999999999996</v>
      </c>
      <c r="AB85" s="153">
        <f t="shared" si="281"/>
        <v>0</v>
      </c>
      <c r="AC85" s="153">
        <f t="shared" si="281"/>
        <v>0</v>
      </c>
      <c r="AD85" s="153">
        <f t="shared" si="281"/>
        <v>6630</v>
      </c>
      <c r="AE85" s="153">
        <f t="shared" si="281"/>
        <v>0</v>
      </c>
      <c r="AF85" s="153">
        <f t="shared" si="281"/>
        <v>0</v>
      </c>
      <c r="AG85" s="153">
        <f t="shared" si="281"/>
        <v>3092</v>
      </c>
      <c r="AH85" s="153">
        <f t="shared" si="281"/>
        <v>0</v>
      </c>
      <c r="AI85" s="153">
        <f t="shared" si="281"/>
        <v>0</v>
      </c>
      <c r="AJ85" s="153">
        <f>SUM(AJ86:AJ89)</f>
        <v>1940</v>
      </c>
      <c r="AK85" s="153">
        <f t="shared" ref="AK85:BL85" si="282">SUM(AK86:AK88)</f>
        <v>0</v>
      </c>
      <c r="AL85" s="153">
        <f t="shared" si="282"/>
        <v>0</v>
      </c>
      <c r="AM85" s="153">
        <f t="shared" si="282"/>
        <v>0</v>
      </c>
      <c r="AN85" s="153">
        <f t="shared" si="282"/>
        <v>0</v>
      </c>
      <c r="AO85" s="153">
        <f t="shared" si="282"/>
        <v>0</v>
      </c>
      <c r="AP85" s="153">
        <f t="shared" si="282"/>
        <v>0</v>
      </c>
      <c r="AQ85" s="153">
        <f t="shared" si="282"/>
        <v>0</v>
      </c>
      <c r="AR85" s="153">
        <f t="shared" si="282"/>
        <v>0</v>
      </c>
      <c r="AS85" s="153">
        <f t="shared" si="282"/>
        <v>0</v>
      </c>
      <c r="AT85" s="153">
        <f t="shared" si="282"/>
        <v>0</v>
      </c>
      <c r="AU85" s="153">
        <f t="shared" si="282"/>
        <v>0</v>
      </c>
      <c r="AV85" s="153">
        <f t="shared" si="282"/>
        <v>0</v>
      </c>
      <c r="AW85" s="153">
        <f t="shared" si="282"/>
        <v>0</v>
      </c>
      <c r="AX85" s="153">
        <f t="shared" si="282"/>
        <v>0</v>
      </c>
      <c r="AY85" s="153">
        <f t="shared" si="282"/>
        <v>0</v>
      </c>
      <c r="AZ85" s="153">
        <f t="shared" si="282"/>
        <v>0</v>
      </c>
      <c r="BA85" s="153">
        <f t="shared" si="282"/>
        <v>0</v>
      </c>
      <c r="BB85" s="153">
        <f t="shared" si="282"/>
        <v>0</v>
      </c>
      <c r="BC85" s="153">
        <f t="shared" si="282"/>
        <v>0</v>
      </c>
      <c r="BD85" s="153">
        <f t="shared" si="282"/>
        <v>0</v>
      </c>
      <c r="BE85" s="153">
        <f t="shared" si="282"/>
        <v>0</v>
      </c>
      <c r="BF85" s="153">
        <f t="shared" si="282"/>
        <v>0</v>
      </c>
      <c r="BG85" s="153">
        <f t="shared" si="282"/>
        <v>0</v>
      </c>
      <c r="BH85" s="153">
        <f t="shared" si="282"/>
        <v>0</v>
      </c>
      <c r="BI85" s="153">
        <f t="shared" si="282"/>
        <v>0</v>
      </c>
      <c r="BJ85" s="153">
        <f t="shared" si="282"/>
        <v>0</v>
      </c>
      <c r="BK85" s="153">
        <f t="shared" si="282"/>
        <v>0</v>
      </c>
      <c r="BL85" s="153">
        <f t="shared" si="282"/>
        <v>0</v>
      </c>
      <c r="BM85" s="156"/>
      <c r="BN85" s="157"/>
      <c r="BO85" s="157"/>
      <c r="BP85" s="157"/>
      <c r="BQ85" s="157"/>
    </row>
    <row r="86" spans="1:69" ht="15.75" customHeight="1">
      <c r="A86" s="110"/>
      <c r="B86" s="110"/>
      <c r="C86" s="100" t="s">
        <v>318</v>
      </c>
      <c r="D86" s="90" t="s">
        <v>133</v>
      </c>
      <c r="E86" s="91">
        <v>10925.2</v>
      </c>
      <c r="F86" s="161">
        <f t="shared" ref="F86:F87" si="283">E86</f>
        <v>10925.2</v>
      </c>
      <c r="G86" s="161"/>
      <c r="H86" s="165"/>
      <c r="I86" s="141"/>
      <c r="J86" s="95"/>
      <c r="K86" s="95"/>
      <c r="L86" s="94"/>
      <c r="M86" s="96">
        <f t="shared" ref="M86:O86" si="284">Z86+AC86+AF86+AI86+AL86+AO86+AR86+AU86+AX86+BA86+BD86+BG86</f>
        <v>0</v>
      </c>
      <c r="N86" s="96">
        <f t="shared" si="284"/>
        <v>0</v>
      </c>
      <c r="O86" s="96">
        <f t="shared" si="284"/>
        <v>0</v>
      </c>
      <c r="P86" s="81">
        <f t="shared" si="233"/>
        <v>0</v>
      </c>
      <c r="Q86" s="81">
        <f t="shared" ref="Q86:R86" si="285">IF(BK86=0,SUM(AA86+AD86+AG86+AJ86+AM86+AP86+AS86+AV86+AY86+BB86+BE86+BH86),BK86)</f>
        <v>0</v>
      </c>
      <c r="R86" s="81">
        <f t="shared" si="285"/>
        <v>0</v>
      </c>
      <c r="S86" s="96">
        <f t="shared" ref="S86:T86" si="286">I86-M86</f>
        <v>0</v>
      </c>
      <c r="T86" s="96">
        <f t="shared" si="286"/>
        <v>0</v>
      </c>
      <c r="U86" s="96">
        <f t="shared" ref="U86:U89" si="287">L86-O86</f>
        <v>0</v>
      </c>
      <c r="V86" s="375" t="e">
        <f t="shared" si="221"/>
        <v>#DIV/0!</v>
      </c>
      <c r="W86" s="95">
        <f t="shared" ref="W86:W96" si="288">AJ86*11</f>
        <v>0</v>
      </c>
      <c r="X86" s="95">
        <f t="shared" ref="X86:X96" si="289">W86-T86</f>
        <v>0</v>
      </c>
      <c r="Y86" s="376">
        <f t="shared" ref="Y86:Y89" si="290">E86-X86</f>
        <v>10925.2</v>
      </c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8"/>
      <c r="BN86" s="99"/>
      <c r="BO86" s="99"/>
      <c r="BP86" s="99"/>
      <c r="BQ86" s="99"/>
    </row>
    <row r="87" spans="1:69" ht="15.75" customHeight="1">
      <c r="A87" s="88"/>
      <c r="B87" s="88"/>
      <c r="C87" s="100" t="s">
        <v>323</v>
      </c>
      <c r="D87" s="90" t="s">
        <v>134</v>
      </c>
      <c r="E87" s="91">
        <v>3000</v>
      </c>
      <c r="F87" s="387">
        <f t="shared" si="283"/>
        <v>3000</v>
      </c>
      <c r="G87" s="387"/>
      <c r="H87" s="146"/>
      <c r="I87" s="94"/>
      <c r="J87" s="118"/>
      <c r="K87" s="118"/>
      <c r="L87" s="94"/>
      <c r="M87" s="96">
        <f t="shared" ref="M87:O87" si="291">Z87+AC87+AF87+AI87+AL87+AO87+AR87+AU87+AX87+BA87+BD87+BG87</f>
        <v>0</v>
      </c>
      <c r="N87" s="96">
        <f t="shared" si="291"/>
        <v>0</v>
      </c>
      <c r="O87" s="96">
        <f t="shared" si="291"/>
        <v>0</v>
      </c>
      <c r="P87" s="81">
        <f t="shared" si="233"/>
        <v>0</v>
      </c>
      <c r="Q87" s="81">
        <f t="shared" ref="Q87:R87" si="292">IF(BK87=0,SUM(AA87+AD87+AG87+AJ87+AM87+AP87+AS87+AV87+AY87+BB87+BE87+BH87),BK87)</f>
        <v>0</v>
      </c>
      <c r="R87" s="81">
        <f t="shared" si="292"/>
        <v>0</v>
      </c>
      <c r="S87" s="96">
        <f t="shared" ref="S87:T87" si="293">I87-M87</f>
        <v>0</v>
      </c>
      <c r="T87" s="96">
        <f t="shared" si="293"/>
        <v>0</v>
      </c>
      <c r="U87" s="96">
        <f t="shared" si="287"/>
        <v>0</v>
      </c>
      <c r="V87" s="375" t="e">
        <f t="shared" si="221"/>
        <v>#DIV/0!</v>
      </c>
      <c r="W87" s="95">
        <f t="shared" si="288"/>
        <v>0</v>
      </c>
      <c r="X87" s="95">
        <f t="shared" si="289"/>
        <v>0</v>
      </c>
      <c r="Y87" s="376">
        <f t="shared" si="290"/>
        <v>3000</v>
      </c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102">
        <v>0</v>
      </c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8"/>
      <c r="BN87" s="99"/>
      <c r="BO87" s="99"/>
      <c r="BP87" s="99"/>
      <c r="BQ87" s="99"/>
    </row>
    <row r="88" spans="1:69" ht="15.75" customHeight="1">
      <c r="A88" s="88"/>
      <c r="B88" s="135" t="s">
        <v>324</v>
      </c>
      <c r="C88" s="100" t="s">
        <v>325</v>
      </c>
      <c r="D88" s="143" t="s">
        <v>135</v>
      </c>
      <c r="E88" s="382">
        <v>10000</v>
      </c>
      <c r="F88" s="381">
        <f>-(E88*14.5%)+E88</f>
        <v>8550</v>
      </c>
      <c r="G88" s="381"/>
      <c r="H88" s="146"/>
      <c r="I88" s="95"/>
      <c r="J88" s="116">
        <v>73937.67</v>
      </c>
      <c r="K88" s="116"/>
      <c r="L88" s="94"/>
      <c r="M88" s="96">
        <f t="shared" ref="M88:O88" si="294">Z88+AC88+AF88+AI88+AL88+AO88+AR88+AU88+AX88+BA88+BD88+BG88</f>
        <v>0</v>
      </c>
      <c r="N88" s="96">
        <f t="shared" si="294"/>
        <v>13993.4</v>
      </c>
      <c r="O88" s="96">
        <f t="shared" si="294"/>
        <v>0</v>
      </c>
      <c r="P88" s="81">
        <f t="shared" si="233"/>
        <v>0</v>
      </c>
      <c r="Q88" s="81">
        <f t="shared" ref="Q88:R88" si="295">IF(BK88=0,SUM(AA88+AD88+AG88+AJ88+AM88+AP88+AS88+AV88+AY88+BB88+BE88+BH88),BK88)</f>
        <v>13993.4</v>
      </c>
      <c r="R88" s="81">
        <f t="shared" si="295"/>
        <v>0</v>
      </c>
      <c r="S88" s="96">
        <f t="shared" ref="S88:T88" si="296">I88-M88</f>
        <v>0</v>
      </c>
      <c r="T88" s="96">
        <f t="shared" si="296"/>
        <v>59944.27</v>
      </c>
      <c r="U88" s="96">
        <f t="shared" si="287"/>
        <v>0</v>
      </c>
      <c r="V88" s="375" t="e">
        <f t="shared" si="221"/>
        <v>#DIV/0!</v>
      </c>
      <c r="W88" s="95">
        <f t="shared" si="288"/>
        <v>0</v>
      </c>
      <c r="X88" s="95">
        <f t="shared" si="289"/>
        <v>-59944.27</v>
      </c>
      <c r="Y88" s="376">
        <f t="shared" si="290"/>
        <v>69944.26999999999</v>
      </c>
      <c r="Z88" s="95"/>
      <c r="AA88" s="95">
        <f>363.4+2000+900+1008</f>
        <v>4271.3999999999996</v>
      </c>
      <c r="AB88" s="95"/>
      <c r="AC88" s="95"/>
      <c r="AD88" s="102">
        <f>490+210+2000+3930</f>
        <v>6630</v>
      </c>
      <c r="AE88" s="95"/>
      <c r="AF88" s="95"/>
      <c r="AG88" s="102">
        <f>500+2592</f>
        <v>3092</v>
      </c>
      <c r="AH88" s="95"/>
      <c r="AI88" s="95"/>
      <c r="AJ88" s="102">
        <v>0</v>
      </c>
      <c r="AK88" s="95"/>
      <c r="AL88" s="95"/>
      <c r="AM88" s="95"/>
      <c r="AN88" s="95"/>
      <c r="AO88" s="102">
        <v>0</v>
      </c>
      <c r="AP88" s="102">
        <v>0</v>
      </c>
      <c r="AQ88" s="95"/>
      <c r="AR88" s="102">
        <v>0</v>
      </c>
      <c r="AS88" s="95"/>
      <c r="AT88" s="95"/>
      <c r="AU88" s="95"/>
      <c r="AV88" s="95"/>
      <c r="AW88" s="95"/>
      <c r="AX88" s="102">
        <v>0</v>
      </c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8"/>
      <c r="BN88" s="99"/>
      <c r="BO88" s="99"/>
      <c r="BP88" s="99"/>
      <c r="BQ88" s="99"/>
    </row>
    <row r="89" spans="1:69" ht="15.75" customHeight="1">
      <c r="A89" s="135"/>
      <c r="B89" s="135"/>
      <c r="C89" s="100" t="s">
        <v>218</v>
      </c>
      <c r="D89" s="90" t="s">
        <v>326</v>
      </c>
      <c r="E89" s="91">
        <v>8404</v>
      </c>
      <c r="F89" s="377">
        <v>0</v>
      </c>
      <c r="G89" s="377">
        <v>8404</v>
      </c>
      <c r="H89" s="146"/>
      <c r="I89" s="125"/>
      <c r="J89" s="125"/>
      <c r="K89" s="116"/>
      <c r="L89" s="94"/>
      <c r="M89" s="195">
        <f t="shared" ref="M89:N89" si="297">Z89+AF89+AI89+AL89+AO89+AR89+AU89+AX89+BA89+BD89+BG89</f>
        <v>0</v>
      </c>
      <c r="N89" s="96">
        <f t="shared" si="297"/>
        <v>1940</v>
      </c>
      <c r="O89" s="96">
        <f>AB89+AE89+AH89+AK89+AN89+AQ89+AT89+AW89+AZ89+BC89+BF89+BI89</f>
        <v>0</v>
      </c>
      <c r="P89" s="81">
        <f t="shared" ref="P89:Q89" si="298">IF(BJ89=0,SUM(Z89+AF89+AI89+AL89+AO89+AR89+AU89+AX89+BA89+BD89+BG89),BJ89)</f>
        <v>0</v>
      </c>
      <c r="Q89" s="81">
        <f t="shared" si="298"/>
        <v>1940</v>
      </c>
      <c r="R89" s="81">
        <f>IF(BL89=0,SUM(AB89+AE89+AH89+AK89+AN89+AQ89+AT89+AW89+AZ89+BC89+BF89+BI89),BL89)</f>
        <v>0</v>
      </c>
      <c r="S89" s="96">
        <f t="shared" ref="S89:T89" si="299">I89-M89</f>
        <v>0</v>
      </c>
      <c r="T89" s="96">
        <f t="shared" si="299"/>
        <v>-1940</v>
      </c>
      <c r="U89" s="96">
        <f t="shared" si="287"/>
        <v>0</v>
      </c>
      <c r="V89" s="375">
        <f t="shared" si="221"/>
        <v>-1</v>
      </c>
      <c r="W89" s="95">
        <f t="shared" si="288"/>
        <v>21340</v>
      </c>
      <c r="X89" s="95">
        <f t="shared" si="289"/>
        <v>23280</v>
      </c>
      <c r="Y89" s="376">
        <f t="shared" si="290"/>
        <v>-14876</v>
      </c>
      <c r="Z89" s="95"/>
      <c r="AA89" s="95"/>
      <c r="AB89" s="95"/>
      <c r="AC89" s="125"/>
      <c r="AD89" s="125"/>
      <c r="AE89" s="95"/>
      <c r="AF89" s="95"/>
      <c r="AG89" s="95"/>
      <c r="AH89" s="95"/>
      <c r="AI89" s="95"/>
      <c r="AJ89" s="102">
        <f>500+1440</f>
        <v>1940</v>
      </c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8"/>
      <c r="BN89" s="99"/>
      <c r="BO89" s="99"/>
      <c r="BP89" s="99"/>
      <c r="BQ89" s="99"/>
    </row>
    <row r="90" spans="1:69" ht="15.75" customHeight="1">
      <c r="A90" s="150"/>
      <c r="B90" s="150"/>
      <c r="C90" s="190"/>
      <c r="D90" s="152" t="s">
        <v>327</v>
      </c>
      <c r="E90" s="153">
        <f t="shared" ref="E90:F90" si="300">SUM(E91:E96)</f>
        <v>69491.34</v>
      </c>
      <c r="F90" s="153">
        <f t="shared" si="300"/>
        <v>69491.34</v>
      </c>
      <c r="G90" s="153"/>
      <c r="H90" s="153">
        <f>SUM(H91:H96)</f>
        <v>21041.95</v>
      </c>
      <c r="I90" s="153">
        <f t="shared" ref="I90:O90" si="301">SUM(I92:I96)</f>
        <v>4241.66</v>
      </c>
      <c r="J90" s="153">
        <f t="shared" si="301"/>
        <v>0</v>
      </c>
      <c r="K90" s="153">
        <f t="shared" si="301"/>
        <v>0</v>
      </c>
      <c r="L90" s="153">
        <f t="shared" si="301"/>
        <v>0</v>
      </c>
      <c r="M90" s="153">
        <f t="shared" si="301"/>
        <v>0</v>
      </c>
      <c r="N90" s="153">
        <f t="shared" si="301"/>
        <v>0</v>
      </c>
      <c r="O90" s="153">
        <f t="shared" si="301"/>
        <v>0</v>
      </c>
      <c r="P90" s="80">
        <f t="shared" ref="P90:R90" si="302">IF(BJ90=0,SUM(Z90+AC90+AF90+AI90+AL90+AO90+AR90+AU90+AX90+BA90+BD90+BG90),BJ90)</f>
        <v>0</v>
      </c>
      <c r="Q90" s="80">
        <f t="shared" si="302"/>
        <v>0</v>
      </c>
      <c r="R90" s="80">
        <f t="shared" si="302"/>
        <v>0</v>
      </c>
      <c r="S90" s="153">
        <f t="shared" ref="S90:U90" si="303">SUM(S92:S96)</f>
        <v>3678.66</v>
      </c>
      <c r="T90" s="153">
        <f t="shared" si="303"/>
        <v>0</v>
      </c>
      <c r="U90" s="153">
        <f t="shared" si="303"/>
        <v>0</v>
      </c>
      <c r="V90" s="375" t="e">
        <f t="shared" si="221"/>
        <v>#DIV/0!</v>
      </c>
      <c r="W90" s="95">
        <f t="shared" si="288"/>
        <v>0</v>
      </c>
      <c r="X90" s="95">
        <f t="shared" si="289"/>
        <v>0</v>
      </c>
      <c r="Y90" s="376"/>
      <c r="Z90" s="153">
        <f t="shared" ref="Z90:BL90" si="304">SUM(Z92:Z96)</f>
        <v>0</v>
      </c>
      <c r="AA90" s="153">
        <f t="shared" si="304"/>
        <v>0</v>
      </c>
      <c r="AB90" s="153">
        <f t="shared" si="304"/>
        <v>0</v>
      </c>
      <c r="AC90" s="153">
        <f t="shared" si="304"/>
        <v>0</v>
      </c>
      <c r="AD90" s="153">
        <f t="shared" si="304"/>
        <v>0</v>
      </c>
      <c r="AE90" s="153">
        <f t="shared" si="304"/>
        <v>0</v>
      </c>
      <c r="AF90" s="153">
        <f t="shared" si="304"/>
        <v>0</v>
      </c>
      <c r="AG90" s="153">
        <f t="shared" si="304"/>
        <v>0</v>
      </c>
      <c r="AH90" s="153">
        <f t="shared" si="304"/>
        <v>0</v>
      </c>
      <c r="AI90" s="153">
        <f t="shared" si="304"/>
        <v>0</v>
      </c>
      <c r="AJ90" s="153">
        <f t="shared" si="304"/>
        <v>0</v>
      </c>
      <c r="AK90" s="153">
        <f t="shared" si="304"/>
        <v>0</v>
      </c>
      <c r="AL90" s="153">
        <f t="shared" si="304"/>
        <v>0</v>
      </c>
      <c r="AM90" s="153">
        <f t="shared" si="304"/>
        <v>0</v>
      </c>
      <c r="AN90" s="153">
        <f t="shared" si="304"/>
        <v>0</v>
      </c>
      <c r="AO90" s="153">
        <f t="shared" si="304"/>
        <v>0</v>
      </c>
      <c r="AP90" s="153">
        <f t="shared" si="304"/>
        <v>0</v>
      </c>
      <c r="AQ90" s="153">
        <f t="shared" si="304"/>
        <v>0</v>
      </c>
      <c r="AR90" s="153">
        <f t="shared" si="304"/>
        <v>0</v>
      </c>
      <c r="AS90" s="153">
        <f t="shared" si="304"/>
        <v>0</v>
      </c>
      <c r="AT90" s="153">
        <f t="shared" si="304"/>
        <v>0</v>
      </c>
      <c r="AU90" s="153">
        <f t="shared" si="304"/>
        <v>0</v>
      </c>
      <c r="AV90" s="153">
        <f t="shared" si="304"/>
        <v>0</v>
      </c>
      <c r="AW90" s="153">
        <f t="shared" si="304"/>
        <v>0</v>
      </c>
      <c r="AX90" s="153">
        <f t="shared" si="304"/>
        <v>0</v>
      </c>
      <c r="AY90" s="153">
        <f t="shared" si="304"/>
        <v>0</v>
      </c>
      <c r="AZ90" s="153">
        <f t="shared" si="304"/>
        <v>0</v>
      </c>
      <c r="BA90" s="153">
        <f t="shared" si="304"/>
        <v>0</v>
      </c>
      <c r="BB90" s="153">
        <f t="shared" si="304"/>
        <v>0</v>
      </c>
      <c r="BC90" s="153">
        <f t="shared" si="304"/>
        <v>0</v>
      </c>
      <c r="BD90" s="153">
        <f t="shared" si="304"/>
        <v>0</v>
      </c>
      <c r="BE90" s="153">
        <f t="shared" si="304"/>
        <v>0</v>
      </c>
      <c r="BF90" s="153">
        <f t="shared" si="304"/>
        <v>0</v>
      </c>
      <c r="BG90" s="153">
        <f t="shared" si="304"/>
        <v>0</v>
      </c>
      <c r="BH90" s="153">
        <f t="shared" si="304"/>
        <v>0</v>
      </c>
      <c r="BI90" s="153">
        <f t="shared" si="304"/>
        <v>0</v>
      </c>
      <c r="BJ90" s="153">
        <f t="shared" si="304"/>
        <v>0</v>
      </c>
      <c r="BK90" s="153">
        <f t="shared" si="304"/>
        <v>0</v>
      </c>
      <c r="BL90" s="153">
        <f t="shared" si="304"/>
        <v>0</v>
      </c>
      <c r="BM90" s="156"/>
      <c r="BN90" s="157"/>
      <c r="BO90" s="157"/>
      <c r="BP90" s="157"/>
      <c r="BQ90" s="157"/>
    </row>
    <row r="91" spans="1:69" ht="15.75" customHeight="1">
      <c r="A91" s="167"/>
      <c r="B91" s="167"/>
      <c r="C91" s="168"/>
      <c r="D91" s="169" t="s">
        <v>328</v>
      </c>
      <c r="E91" s="170">
        <v>59491.34</v>
      </c>
      <c r="F91" s="170">
        <f t="shared" ref="F91:F92" si="305">E91</f>
        <v>59491.34</v>
      </c>
      <c r="G91" s="170"/>
      <c r="H91" s="171"/>
      <c r="I91" s="173"/>
      <c r="J91" s="173"/>
      <c r="K91" s="173"/>
      <c r="L91" s="173"/>
      <c r="M91" s="174"/>
      <c r="N91" s="174"/>
      <c r="O91" s="174"/>
      <c r="P91" s="81"/>
      <c r="Q91" s="81"/>
      <c r="R91" s="81"/>
      <c r="S91" s="174"/>
      <c r="T91" s="174"/>
      <c r="U91" s="174"/>
      <c r="V91" s="375" t="e">
        <f t="shared" si="221"/>
        <v>#DIV/0!</v>
      </c>
      <c r="W91" s="95">
        <f t="shared" si="288"/>
        <v>0</v>
      </c>
      <c r="X91" s="95">
        <f t="shared" si="289"/>
        <v>0</v>
      </c>
      <c r="Y91" s="376">
        <f t="shared" ref="Y91:Y96" si="306">E91-X91</f>
        <v>59491.34</v>
      </c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  <c r="AM91" s="171"/>
      <c r="AN91" s="171"/>
      <c r="AO91" s="177"/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7"/>
      <c r="BM91" s="179"/>
      <c r="BN91" s="180"/>
      <c r="BO91" s="180"/>
      <c r="BP91" s="180"/>
      <c r="BQ91" s="180"/>
    </row>
    <row r="92" spans="1:69" ht="15.75" customHeight="1">
      <c r="A92" s="364" t="s">
        <v>733</v>
      </c>
      <c r="B92" s="196"/>
      <c r="C92" s="197" t="s">
        <v>165</v>
      </c>
      <c r="D92" s="198" t="s">
        <v>734</v>
      </c>
      <c r="E92" s="199">
        <v>10000</v>
      </c>
      <c r="F92" s="199">
        <f t="shared" si="305"/>
        <v>10000</v>
      </c>
      <c r="G92" s="199"/>
      <c r="H92" s="171"/>
      <c r="I92" s="365">
        <f>2252+1426.66</f>
        <v>3678.66</v>
      </c>
      <c r="J92" s="173"/>
      <c r="K92" s="173"/>
      <c r="L92" s="173"/>
      <c r="M92" s="174">
        <f t="shared" ref="M92:O92" si="307">Z92+AC92+AF92+AI92+AL92+AO92+AR92+AU92+AX92+BA92+BD92+BG92</f>
        <v>0</v>
      </c>
      <c r="N92" s="174">
        <f t="shared" si="307"/>
        <v>0</v>
      </c>
      <c r="O92" s="174">
        <f t="shared" si="307"/>
        <v>0</v>
      </c>
      <c r="P92" s="81">
        <f t="shared" ref="P92:R92" si="308">IF(BJ92=0,SUM(Z92+AC92+AF92+AI92+AL92+AO92+AR92+AU92+AX92+BA92+BD92+BG92),BJ92)</f>
        <v>0</v>
      </c>
      <c r="Q92" s="81">
        <f t="shared" si="308"/>
        <v>0</v>
      </c>
      <c r="R92" s="81">
        <f t="shared" si="308"/>
        <v>0</v>
      </c>
      <c r="S92" s="174">
        <f t="shared" ref="S92:T92" si="309">I92-M92</f>
        <v>3678.66</v>
      </c>
      <c r="T92" s="174">
        <f t="shared" si="309"/>
        <v>0</v>
      </c>
      <c r="U92" s="174">
        <f>L92-O92</f>
        <v>0</v>
      </c>
      <c r="V92" s="375" t="e">
        <f t="shared" si="221"/>
        <v>#DIV/0!</v>
      </c>
      <c r="W92" s="95">
        <f t="shared" si="288"/>
        <v>0</v>
      </c>
      <c r="X92" s="95">
        <f t="shared" si="289"/>
        <v>0</v>
      </c>
      <c r="Y92" s="376">
        <f t="shared" si="306"/>
        <v>10000</v>
      </c>
      <c r="Z92" s="171"/>
      <c r="AA92" s="171"/>
      <c r="AB92" s="171"/>
      <c r="AC92" s="171"/>
      <c r="AD92" s="171"/>
      <c r="AE92" s="171"/>
      <c r="AF92" s="171"/>
      <c r="AG92" s="170">
        <v>0</v>
      </c>
      <c r="AH92" s="171"/>
      <c r="AI92" s="171"/>
      <c r="AJ92" s="170">
        <v>0</v>
      </c>
      <c r="AK92" s="171"/>
      <c r="AL92" s="171"/>
      <c r="AM92" s="170">
        <v>0</v>
      </c>
      <c r="AN92" s="171"/>
      <c r="AO92" s="177"/>
      <c r="AP92" s="200">
        <v>0</v>
      </c>
      <c r="AQ92" s="177"/>
      <c r="AR92" s="177"/>
      <c r="AS92" s="177"/>
      <c r="AT92" s="177"/>
      <c r="AU92" s="177"/>
      <c r="AV92" s="177"/>
      <c r="AW92" s="177"/>
      <c r="AX92" s="177"/>
      <c r="AY92" s="177"/>
      <c r="AZ92" s="177"/>
      <c r="BA92" s="177"/>
      <c r="BB92" s="177"/>
      <c r="BC92" s="177"/>
      <c r="BD92" s="177"/>
      <c r="BE92" s="177"/>
      <c r="BF92" s="177"/>
      <c r="BG92" s="177"/>
      <c r="BH92" s="177"/>
      <c r="BI92" s="177"/>
      <c r="BJ92" s="177"/>
      <c r="BK92" s="177"/>
      <c r="BL92" s="177"/>
      <c r="BM92" s="179"/>
      <c r="BN92" s="180"/>
      <c r="BO92" s="180"/>
      <c r="BP92" s="180"/>
      <c r="BQ92" s="180"/>
    </row>
    <row r="93" spans="1:69" ht="15.75" customHeight="1">
      <c r="A93" s="135"/>
      <c r="B93" s="135"/>
      <c r="C93" s="89" t="s">
        <v>165</v>
      </c>
      <c r="D93" s="121" t="s">
        <v>330</v>
      </c>
      <c r="E93" s="146"/>
      <c r="F93" s="146"/>
      <c r="G93" s="146"/>
      <c r="H93" s="146">
        <v>0</v>
      </c>
      <c r="I93" s="201"/>
      <c r="J93" s="202"/>
      <c r="K93" s="202"/>
      <c r="L93" s="144"/>
      <c r="M93" s="96"/>
      <c r="N93" s="96"/>
      <c r="O93" s="96"/>
      <c r="P93" s="81">
        <f t="shared" ref="P93:Q93" si="310">IF(BJ93=0,SUM(Z93+AC93+AF93+AI93+AL93+AO93+AR93+AU93+AX93+BA93+BD93+BG93),BJ93)</f>
        <v>0</v>
      </c>
      <c r="Q93" s="81">
        <f t="shared" si="310"/>
        <v>0</v>
      </c>
      <c r="R93" s="81"/>
      <c r="S93" s="96"/>
      <c r="T93" s="96"/>
      <c r="U93" s="96"/>
      <c r="V93" s="375" t="e">
        <f t="shared" si="221"/>
        <v>#DIV/0!</v>
      </c>
      <c r="W93" s="95">
        <f t="shared" si="288"/>
        <v>0</v>
      </c>
      <c r="X93" s="95">
        <f t="shared" si="289"/>
        <v>0</v>
      </c>
      <c r="Y93" s="376">
        <f t="shared" si="306"/>
        <v>0</v>
      </c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203"/>
      <c r="BM93" s="98"/>
      <c r="BN93" s="99"/>
      <c r="BO93" s="99"/>
      <c r="BP93" s="99"/>
      <c r="BQ93" s="99"/>
    </row>
    <row r="94" spans="1:69" ht="15.75" customHeight="1">
      <c r="A94" s="88" t="s">
        <v>564</v>
      </c>
      <c r="B94" s="135"/>
      <c r="C94" s="89" t="s">
        <v>240</v>
      </c>
      <c r="D94" s="121" t="s">
        <v>331</v>
      </c>
      <c r="E94" s="146"/>
      <c r="F94" s="146"/>
      <c r="G94" s="146"/>
      <c r="H94" s="194">
        <v>21041.95</v>
      </c>
      <c r="I94" s="201">
        <f>563</f>
        <v>563</v>
      </c>
      <c r="J94" s="202"/>
      <c r="K94" s="202"/>
      <c r="L94" s="203"/>
      <c r="M94" s="96"/>
      <c r="N94" s="96"/>
      <c r="O94" s="96"/>
      <c r="P94" s="81">
        <f t="shared" ref="P94:Q94" si="311">IF(BJ94=0,SUM(Z94+AC94+AF94+AI94+AL94+AO94+AR94+AU94+AX94+BA94+BD94+BG94),BJ94)</f>
        <v>0</v>
      </c>
      <c r="Q94" s="81">
        <f t="shared" si="311"/>
        <v>0</v>
      </c>
      <c r="R94" s="81"/>
      <c r="S94" s="96"/>
      <c r="T94" s="96"/>
      <c r="U94" s="96"/>
      <c r="V94" s="375" t="e">
        <f t="shared" si="221"/>
        <v>#DIV/0!</v>
      </c>
      <c r="W94" s="95">
        <f t="shared" si="288"/>
        <v>0</v>
      </c>
      <c r="X94" s="95">
        <f t="shared" si="289"/>
        <v>0</v>
      </c>
      <c r="Y94" s="376">
        <f t="shared" si="306"/>
        <v>0</v>
      </c>
      <c r="Z94" s="203"/>
      <c r="AA94" s="203"/>
      <c r="AB94" s="203"/>
      <c r="AC94" s="203"/>
      <c r="AD94" s="203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  <c r="AT94" s="203"/>
      <c r="AU94" s="203"/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203"/>
      <c r="BH94" s="203"/>
      <c r="BI94" s="203"/>
      <c r="BJ94" s="203"/>
      <c r="BK94" s="203"/>
      <c r="BL94" s="203"/>
      <c r="BM94" s="98"/>
      <c r="BN94" s="99"/>
      <c r="BO94" s="99"/>
      <c r="BP94" s="99"/>
      <c r="BQ94" s="99"/>
    </row>
    <row r="95" spans="1:69" ht="15.75" customHeight="1">
      <c r="A95" s="88"/>
      <c r="B95" s="88"/>
      <c r="C95" s="89" t="s">
        <v>332</v>
      </c>
      <c r="D95" s="90" t="s">
        <v>333</v>
      </c>
      <c r="E95" s="165"/>
      <c r="F95" s="165"/>
      <c r="G95" s="165"/>
      <c r="H95" s="165"/>
      <c r="I95" s="95"/>
      <c r="J95" s="95"/>
      <c r="K95" s="95"/>
      <c r="L95" s="95"/>
      <c r="M95" s="96">
        <f t="shared" ref="M95:O95" si="312">Z95+AC95+AF95+AI95+AL95+AO95+AR95+AU95+AX95+BA95+BD95+BG95</f>
        <v>0</v>
      </c>
      <c r="N95" s="96">
        <f t="shared" si="312"/>
        <v>0</v>
      </c>
      <c r="O95" s="96">
        <f t="shared" si="312"/>
        <v>0</v>
      </c>
      <c r="P95" s="81">
        <f t="shared" ref="P95:R95" si="313">IF(BJ95=0,SUM(Z95+AC95+AF95+AI95+AL95+AO95+AR95+AU95+AX95+BA95+BD95+BG95),BJ95)</f>
        <v>0</v>
      </c>
      <c r="Q95" s="81">
        <f t="shared" si="313"/>
        <v>0</v>
      </c>
      <c r="R95" s="81">
        <f t="shared" si="313"/>
        <v>0</v>
      </c>
      <c r="S95" s="96">
        <f t="shared" ref="S95:T95" si="314">I95-M95</f>
        <v>0</v>
      </c>
      <c r="T95" s="96">
        <f t="shared" si="314"/>
        <v>0</v>
      </c>
      <c r="U95" s="96">
        <f t="shared" ref="U95:U96" si="315">L95-O95</f>
        <v>0</v>
      </c>
      <c r="V95" s="375" t="e">
        <f t="shared" si="221"/>
        <v>#DIV/0!</v>
      </c>
      <c r="W95" s="95">
        <f t="shared" si="288"/>
        <v>0</v>
      </c>
      <c r="X95" s="95">
        <f t="shared" si="289"/>
        <v>0</v>
      </c>
      <c r="Y95" s="376">
        <f t="shared" si="306"/>
        <v>0</v>
      </c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8"/>
      <c r="BN95" s="99"/>
      <c r="BO95" s="99"/>
      <c r="BP95" s="99"/>
      <c r="BQ95" s="99"/>
    </row>
    <row r="96" spans="1:69" ht="15.75" customHeight="1">
      <c r="A96" s="88"/>
      <c r="B96" s="88"/>
      <c r="C96" s="89" t="s">
        <v>161</v>
      </c>
      <c r="D96" s="90" t="s">
        <v>317</v>
      </c>
      <c r="E96" s="165"/>
      <c r="F96" s="165"/>
      <c r="G96" s="165"/>
      <c r="H96" s="165"/>
      <c r="I96" s="95"/>
      <c r="J96" s="95"/>
      <c r="K96" s="95"/>
      <c r="L96" s="95"/>
      <c r="M96" s="96">
        <f t="shared" ref="M96:O96" si="316">Z96+AC96+AF96+AI96+AL96+AO96+AR96+AU96+AX96+BA96+BD96+BG96</f>
        <v>0</v>
      </c>
      <c r="N96" s="96">
        <f t="shared" si="316"/>
        <v>0</v>
      </c>
      <c r="O96" s="96">
        <f t="shared" si="316"/>
        <v>0</v>
      </c>
      <c r="P96" s="81">
        <f t="shared" ref="P96:R96" si="317">IF(BJ96=0,SUM(Z96+AC96+AF96+AI96+AL96+AO96+AR96+AU96+AX96+BA96+BD96+BG96),BJ96)</f>
        <v>0</v>
      </c>
      <c r="Q96" s="81">
        <f t="shared" si="317"/>
        <v>0</v>
      </c>
      <c r="R96" s="81">
        <f t="shared" si="317"/>
        <v>0</v>
      </c>
      <c r="S96" s="96">
        <f t="shared" ref="S96:T96" si="318">I96-M96</f>
        <v>0</v>
      </c>
      <c r="T96" s="96">
        <f t="shared" si="318"/>
        <v>0</v>
      </c>
      <c r="U96" s="96">
        <f t="shared" si="315"/>
        <v>0</v>
      </c>
      <c r="V96" s="375" t="e">
        <f t="shared" si="221"/>
        <v>#DIV/0!</v>
      </c>
      <c r="W96" s="95">
        <f t="shared" si="288"/>
        <v>0</v>
      </c>
      <c r="X96" s="95">
        <f t="shared" si="289"/>
        <v>0</v>
      </c>
      <c r="Y96" s="376">
        <f t="shared" si="306"/>
        <v>0</v>
      </c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8"/>
      <c r="BN96" s="99"/>
      <c r="BO96" s="99"/>
      <c r="BP96" s="99"/>
      <c r="BQ96" s="99"/>
    </row>
    <row r="97" spans="1:69" ht="15.75" customHeight="1">
      <c r="A97" s="85"/>
      <c r="B97" s="85"/>
      <c r="C97" s="85" t="s">
        <v>334</v>
      </c>
      <c r="D97" s="85"/>
      <c r="E97" s="86">
        <f t="shared" ref="E97:F97" si="319">E98+E115+E120+E146+E151+E155</f>
        <v>273274.02</v>
      </c>
      <c r="F97" s="86">
        <f t="shared" si="319"/>
        <v>270362.02</v>
      </c>
      <c r="G97" s="86"/>
      <c r="H97" s="86">
        <f t="shared" ref="H97:O97" si="320">H98+H115+H120+H146+H151+H155</f>
        <v>1183964.47</v>
      </c>
      <c r="I97" s="86">
        <f t="shared" si="320"/>
        <v>9502</v>
      </c>
      <c r="J97" s="86">
        <f t="shared" si="320"/>
        <v>751131.49</v>
      </c>
      <c r="K97" s="86">
        <f t="shared" si="320"/>
        <v>0</v>
      </c>
      <c r="L97" s="86">
        <f t="shared" si="320"/>
        <v>0</v>
      </c>
      <c r="M97" s="86">
        <f t="shared" si="320"/>
        <v>0</v>
      </c>
      <c r="N97" s="86">
        <f t="shared" si="320"/>
        <v>344396.7</v>
      </c>
      <c r="O97" s="86">
        <f t="shared" si="320"/>
        <v>0</v>
      </c>
      <c r="P97" s="86">
        <f t="shared" ref="P97:R97" si="321">IF(BJ97=0,SUM(Z97+AC97+AF97+AI97+AL97+AO97+AR97+AU97+AX97+BA97+BD97+BG97),BJ97)</f>
        <v>0</v>
      </c>
      <c r="Q97" s="86">
        <f t="shared" si="321"/>
        <v>344396.7</v>
      </c>
      <c r="R97" s="86">
        <f t="shared" si="321"/>
        <v>0</v>
      </c>
      <c r="S97" s="86">
        <f t="shared" ref="S97:U97" si="322">S98+S115+S120+S146+S151+S155</f>
        <v>9502</v>
      </c>
      <c r="T97" s="86">
        <f t="shared" si="322"/>
        <v>406734.79000000004</v>
      </c>
      <c r="U97" s="86">
        <f t="shared" si="322"/>
        <v>0</v>
      </c>
      <c r="V97" s="375">
        <f t="shared" si="221"/>
        <v>2.4433145740228857</v>
      </c>
      <c r="W97" s="95"/>
      <c r="X97" s="95"/>
      <c r="Y97" s="376"/>
      <c r="Z97" s="86">
        <f t="shared" ref="Z97:BL97" si="323">Z98+Z115+Z120+Z146+Z151+Z155</f>
        <v>0</v>
      </c>
      <c r="AA97" s="86">
        <f t="shared" si="323"/>
        <v>53060</v>
      </c>
      <c r="AB97" s="86">
        <f t="shared" si="323"/>
        <v>0</v>
      </c>
      <c r="AC97" s="86">
        <f t="shared" si="323"/>
        <v>0</v>
      </c>
      <c r="AD97" s="86">
        <f t="shared" si="323"/>
        <v>61206.74</v>
      </c>
      <c r="AE97" s="86">
        <f t="shared" si="323"/>
        <v>0</v>
      </c>
      <c r="AF97" s="86">
        <f t="shared" si="323"/>
        <v>0</v>
      </c>
      <c r="AG97" s="86">
        <f t="shared" si="323"/>
        <v>63661.509999999995</v>
      </c>
      <c r="AH97" s="86">
        <f t="shared" si="323"/>
        <v>0</v>
      </c>
      <c r="AI97" s="86">
        <f t="shared" si="323"/>
        <v>0</v>
      </c>
      <c r="AJ97" s="86">
        <f t="shared" si="323"/>
        <v>166468.45000000001</v>
      </c>
      <c r="AK97" s="86">
        <f t="shared" si="323"/>
        <v>0</v>
      </c>
      <c r="AL97" s="86">
        <f t="shared" si="323"/>
        <v>0</v>
      </c>
      <c r="AM97" s="86">
        <f t="shared" si="323"/>
        <v>0</v>
      </c>
      <c r="AN97" s="86">
        <f t="shared" si="323"/>
        <v>0</v>
      </c>
      <c r="AO97" s="86">
        <f t="shared" si="323"/>
        <v>0</v>
      </c>
      <c r="AP97" s="86">
        <f t="shared" si="323"/>
        <v>0</v>
      </c>
      <c r="AQ97" s="86">
        <f t="shared" si="323"/>
        <v>0</v>
      </c>
      <c r="AR97" s="86">
        <f t="shared" si="323"/>
        <v>0</v>
      </c>
      <c r="AS97" s="86">
        <f t="shared" si="323"/>
        <v>0</v>
      </c>
      <c r="AT97" s="86">
        <f t="shared" si="323"/>
        <v>0</v>
      </c>
      <c r="AU97" s="86">
        <f t="shared" si="323"/>
        <v>0</v>
      </c>
      <c r="AV97" s="86">
        <f t="shared" si="323"/>
        <v>0</v>
      </c>
      <c r="AW97" s="86">
        <f t="shared" si="323"/>
        <v>0</v>
      </c>
      <c r="AX97" s="86">
        <f t="shared" si="323"/>
        <v>0</v>
      </c>
      <c r="AY97" s="86">
        <f t="shared" si="323"/>
        <v>0</v>
      </c>
      <c r="AZ97" s="86">
        <f t="shared" si="323"/>
        <v>0</v>
      </c>
      <c r="BA97" s="86">
        <f t="shared" si="323"/>
        <v>0</v>
      </c>
      <c r="BB97" s="86">
        <f t="shared" si="323"/>
        <v>0</v>
      </c>
      <c r="BC97" s="86">
        <f t="shared" si="323"/>
        <v>0</v>
      </c>
      <c r="BD97" s="86">
        <f t="shared" si="323"/>
        <v>0</v>
      </c>
      <c r="BE97" s="86">
        <f t="shared" si="323"/>
        <v>0</v>
      </c>
      <c r="BF97" s="86">
        <f t="shared" si="323"/>
        <v>0</v>
      </c>
      <c r="BG97" s="86">
        <f t="shared" si="323"/>
        <v>0</v>
      </c>
      <c r="BH97" s="86">
        <f t="shared" si="323"/>
        <v>0</v>
      </c>
      <c r="BI97" s="86">
        <f t="shared" si="323"/>
        <v>0</v>
      </c>
      <c r="BJ97" s="86">
        <f t="shared" si="323"/>
        <v>0</v>
      </c>
      <c r="BK97" s="86">
        <f t="shared" si="323"/>
        <v>0</v>
      </c>
      <c r="BL97" s="86">
        <f t="shared" si="323"/>
        <v>0</v>
      </c>
      <c r="BM97" s="148"/>
      <c r="BN97" s="149"/>
      <c r="BO97" s="149"/>
      <c r="BP97" s="149"/>
      <c r="BQ97" s="149"/>
    </row>
    <row r="98" spans="1:69" ht="15.75" customHeight="1">
      <c r="A98" s="150"/>
      <c r="B98" s="150"/>
      <c r="C98" s="151"/>
      <c r="D98" s="152" t="s">
        <v>302</v>
      </c>
      <c r="E98" s="153">
        <f t="shared" ref="E98:F98" si="324">SUM(E99:E114)</f>
        <v>97800</v>
      </c>
      <c r="F98" s="153">
        <f t="shared" si="324"/>
        <v>91785</v>
      </c>
      <c r="G98" s="153"/>
      <c r="H98" s="153">
        <f t="shared" ref="H98:O98" si="325">SUM(H99:H114)</f>
        <v>10000</v>
      </c>
      <c r="I98" s="153">
        <f t="shared" si="325"/>
        <v>9502</v>
      </c>
      <c r="J98" s="153">
        <f t="shared" si="325"/>
        <v>75763.899999999994</v>
      </c>
      <c r="K98" s="153">
        <f t="shared" si="325"/>
        <v>0</v>
      </c>
      <c r="L98" s="153">
        <f t="shared" si="325"/>
        <v>0</v>
      </c>
      <c r="M98" s="153">
        <f t="shared" si="325"/>
        <v>0</v>
      </c>
      <c r="N98" s="153">
        <f t="shared" si="325"/>
        <v>52560</v>
      </c>
      <c r="O98" s="153">
        <f t="shared" si="325"/>
        <v>0</v>
      </c>
      <c r="P98" s="80">
        <f t="shared" ref="P98:R98" si="326">IF(BJ98=0,SUM(Z98+AC98+AF98+AI98+AL98+AO98+AR98+AU98+AX98+BA98+BD98+BG98),BJ98)</f>
        <v>0</v>
      </c>
      <c r="Q98" s="80">
        <f t="shared" si="326"/>
        <v>52560</v>
      </c>
      <c r="R98" s="80">
        <f t="shared" si="326"/>
        <v>0</v>
      </c>
      <c r="S98" s="153">
        <f t="shared" ref="S98:U98" si="327">SUM(S99:S114)</f>
        <v>9502</v>
      </c>
      <c r="T98" s="153">
        <f t="shared" si="327"/>
        <v>23203.9</v>
      </c>
      <c r="U98" s="153">
        <f t="shared" si="327"/>
        <v>0</v>
      </c>
      <c r="V98" s="375" t="e">
        <f t="shared" si="221"/>
        <v>#DIV/0!</v>
      </c>
      <c r="W98" s="95">
        <f t="shared" ref="W98:W119" si="328">AJ98*11</f>
        <v>0</v>
      </c>
      <c r="X98" s="95"/>
      <c r="Y98" s="376"/>
      <c r="Z98" s="153">
        <f t="shared" ref="Z98:BL98" si="329">SUM(Z99:Z114)</f>
        <v>0</v>
      </c>
      <c r="AA98" s="153">
        <f t="shared" si="329"/>
        <v>52560</v>
      </c>
      <c r="AB98" s="153">
        <f t="shared" si="329"/>
        <v>0</v>
      </c>
      <c r="AC98" s="153">
        <f t="shared" si="329"/>
        <v>0</v>
      </c>
      <c r="AD98" s="153">
        <f t="shared" si="329"/>
        <v>0</v>
      </c>
      <c r="AE98" s="153">
        <f t="shared" si="329"/>
        <v>0</v>
      </c>
      <c r="AF98" s="153">
        <f t="shared" si="329"/>
        <v>0</v>
      </c>
      <c r="AG98" s="153">
        <f t="shared" si="329"/>
        <v>0</v>
      </c>
      <c r="AH98" s="153">
        <f t="shared" si="329"/>
        <v>0</v>
      </c>
      <c r="AI98" s="153">
        <f t="shared" si="329"/>
        <v>0</v>
      </c>
      <c r="AJ98" s="153">
        <f t="shared" si="329"/>
        <v>0</v>
      </c>
      <c r="AK98" s="153">
        <f t="shared" si="329"/>
        <v>0</v>
      </c>
      <c r="AL98" s="153">
        <f t="shared" si="329"/>
        <v>0</v>
      </c>
      <c r="AM98" s="153">
        <f t="shared" si="329"/>
        <v>0</v>
      </c>
      <c r="AN98" s="153">
        <f t="shared" si="329"/>
        <v>0</v>
      </c>
      <c r="AO98" s="153">
        <f t="shared" si="329"/>
        <v>0</v>
      </c>
      <c r="AP98" s="153">
        <f t="shared" si="329"/>
        <v>0</v>
      </c>
      <c r="AQ98" s="153">
        <f t="shared" si="329"/>
        <v>0</v>
      </c>
      <c r="AR98" s="153">
        <f t="shared" si="329"/>
        <v>0</v>
      </c>
      <c r="AS98" s="153">
        <f t="shared" si="329"/>
        <v>0</v>
      </c>
      <c r="AT98" s="153">
        <f t="shared" si="329"/>
        <v>0</v>
      </c>
      <c r="AU98" s="153">
        <f t="shared" si="329"/>
        <v>0</v>
      </c>
      <c r="AV98" s="153">
        <f t="shared" si="329"/>
        <v>0</v>
      </c>
      <c r="AW98" s="153">
        <f t="shared" si="329"/>
        <v>0</v>
      </c>
      <c r="AX98" s="153">
        <f t="shared" si="329"/>
        <v>0</v>
      </c>
      <c r="AY98" s="153">
        <f t="shared" si="329"/>
        <v>0</v>
      </c>
      <c r="AZ98" s="153">
        <f t="shared" si="329"/>
        <v>0</v>
      </c>
      <c r="BA98" s="153">
        <f t="shared" si="329"/>
        <v>0</v>
      </c>
      <c r="BB98" s="153">
        <f t="shared" si="329"/>
        <v>0</v>
      </c>
      <c r="BC98" s="153">
        <f t="shared" si="329"/>
        <v>0</v>
      </c>
      <c r="BD98" s="153">
        <f t="shared" si="329"/>
        <v>0</v>
      </c>
      <c r="BE98" s="153">
        <f t="shared" si="329"/>
        <v>0</v>
      </c>
      <c r="BF98" s="153">
        <f t="shared" si="329"/>
        <v>0</v>
      </c>
      <c r="BG98" s="153">
        <f t="shared" si="329"/>
        <v>0</v>
      </c>
      <c r="BH98" s="153">
        <f t="shared" si="329"/>
        <v>0</v>
      </c>
      <c r="BI98" s="153">
        <f t="shared" si="329"/>
        <v>0</v>
      </c>
      <c r="BJ98" s="153">
        <f t="shared" si="329"/>
        <v>0</v>
      </c>
      <c r="BK98" s="153">
        <f t="shared" si="329"/>
        <v>0</v>
      </c>
      <c r="BL98" s="153">
        <f t="shared" si="329"/>
        <v>0</v>
      </c>
      <c r="BM98" s="156"/>
      <c r="BN98" s="157"/>
      <c r="BO98" s="157"/>
      <c r="BP98" s="157"/>
      <c r="BQ98" s="157"/>
    </row>
    <row r="99" spans="1:69" ht="15.75" customHeight="1">
      <c r="A99" s="88" t="s">
        <v>516</v>
      </c>
      <c r="B99" s="204"/>
      <c r="C99" s="89" t="s">
        <v>200</v>
      </c>
      <c r="D99" s="90" t="s">
        <v>201</v>
      </c>
      <c r="E99" s="165">
        <v>4500</v>
      </c>
      <c r="F99" s="161">
        <f t="shared" ref="F99:F103" si="330">-(E99*14.5%)+E99</f>
        <v>3847.5</v>
      </c>
      <c r="G99" s="161"/>
      <c r="H99" s="165"/>
      <c r="I99" s="95">
        <v>4500</v>
      </c>
      <c r="J99" s="95"/>
      <c r="K99" s="95"/>
      <c r="L99" s="95"/>
      <c r="M99" s="96">
        <f t="shared" ref="M99:O99" si="331">Z99+AC99+AF99+AI99+AL99+AO99+AR99+AU99+AX99+BA99+BD99+BG99</f>
        <v>0</v>
      </c>
      <c r="N99" s="96">
        <f t="shared" si="331"/>
        <v>0</v>
      </c>
      <c r="O99" s="96">
        <f t="shared" si="331"/>
        <v>0</v>
      </c>
      <c r="P99" s="96">
        <f t="shared" ref="P99:R99" si="332">IF(BJ99=0,SUM(Z99+AC99+AF99+AI99+AL99+AO99+AR99+AU99+AX99+BA99+BD99+BG99),BJ99)</f>
        <v>0</v>
      </c>
      <c r="Q99" s="96">
        <f t="shared" si="332"/>
        <v>0</v>
      </c>
      <c r="R99" s="96">
        <f t="shared" si="332"/>
        <v>0</v>
      </c>
      <c r="S99" s="96">
        <f t="shared" ref="S99:T99" si="333">I99-M99</f>
        <v>4500</v>
      </c>
      <c r="T99" s="96">
        <f t="shared" si="333"/>
        <v>0</v>
      </c>
      <c r="U99" s="96">
        <f t="shared" ref="U99:U114" si="334">L99-O99</f>
        <v>0</v>
      </c>
      <c r="V99" s="375" t="e">
        <f t="shared" si="221"/>
        <v>#DIV/0!</v>
      </c>
      <c r="W99" s="95">
        <f t="shared" si="328"/>
        <v>0</v>
      </c>
      <c r="X99" s="95">
        <f t="shared" ref="X99:X119" si="335">W99-T99</f>
        <v>0</v>
      </c>
      <c r="Y99" s="376">
        <f t="shared" ref="Y99:Y119" si="336">E99-X99</f>
        <v>4500</v>
      </c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8"/>
      <c r="BN99" s="99"/>
      <c r="BO99" s="99"/>
      <c r="BP99" s="99"/>
      <c r="BQ99" s="99"/>
    </row>
    <row r="100" spans="1:69" ht="15.75" customHeight="1">
      <c r="A100" s="88" t="s">
        <v>517</v>
      </c>
      <c r="B100" s="204"/>
      <c r="C100" s="89" t="s">
        <v>335</v>
      </c>
      <c r="D100" s="90" t="s">
        <v>336</v>
      </c>
      <c r="E100" s="165">
        <v>2500</v>
      </c>
      <c r="F100" s="161">
        <f t="shared" si="330"/>
        <v>2137.5</v>
      </c>
      <c r="G100" s="161"/>
      <c r="H100" s="165"/>
      <c r="I100" s="95">
        <v>2500</v>
      </c>
      <c r="J100" s="95"/>
      <c r="K100" s="95"/>
      <c r="L100" s="95"/>
      <c r="M100" s="96">
        <f t="shared" ref="M100:O100" si="337">Z100+AC100+AF100+AI100+AL100+AO100+AR100+AU100+AX100+BA100+BD100+BG100</f>
        <v>0</v>
      </c>
      <c r="N100" s="96">
        <f t="shared" si="337"/>
        <v>0</v>
      </c>
      <c r="O100" s="96">
        <f t="shared" si="337"/>
        <v>0</v>
      </c>
      <c r="P100" s="96">
        <f t="shared" ref="P100:R100" si="338">IF(BJ100=0,SUM(Z100+AC100+AF100+AI100+AL100+AO100+AR100+AU100+AX100+BA100+BD100+BG100),BJ100)</f>
        <v>0</v>
      </c>
      <c r="Q100" s="96">
        <f t="shared" si="338"/>
        <v>0</v>
      </c>
      <c r="R100" s="96">
        <f t="shared" si="338"/>
        <v>0</v>
      </c>
      <c r="S100" s="96">
        <f t="shared" ref="S100:T100" si="339">I100-M100</f>
        <v>2500</v>
      </c>
      <c r="T100" s="96">
        <f t="shared" si="339"/>
        <v>0</v>
      </c>
      <c r="U100" s="96">
        <f t="shared" si="334"/>
        <v>0</v>
      </c>
      <c r="V100" s="375" t="e">
        <f t="shared" si="221"/>
        <v>#DIV/0!</v>
      </c>
      <c r="W100" s="95">
        <f t="shared" si="328"/>
        <v>0</v>
      </c>
      <c r="X100" s="95">
        <f t="shared" si="335"/>
        <v>0</v>
      </c>
      <c r="Y100" s="376">
        <f t="shared" si="336"/>
        <v>2500</v>
      </c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8"/>
      <c r="BN100" s="99"/>
      <c r="BO100" s="99"/>
      <c r="BP100" s="99"/>
      <c r="BQ100" s="99"/>
    </row>
    <row r="101" spans="1:69" ht="15.75" customHeight="1">
      <c r="A101" s="88"/>
      <c r="B101" s="205"/>
      <c r="C101" s="89" t="s">
        <v>213</v>
      </c>
      <c r="D101" s="90" t="s">
        <v>74</v>
      </c>
      <c r="E101" s="165"/>
      <c r="F101" s="161">
        <f t="shared" si="330"/>
        <v>0</v>
      </c>
      <c r="G101" s="161"/>
      <c r="H101" s="165"/>
      <c r="I101" s="95"/>
      <c r="J101" s="95"/>
      <c r="K101" s="95"/>
      <c r="L101" s="95"/>
      <c r="M101" s="96">
        <f t="shared" ref="M101:O101" si="340">Z101+AC101+AF101+AI101+AL101+AO101+AR101+AU101+AX101+BA101+BD101+BG101</f>
        <v>0</v>
      </c>
      <c r="N101" s="96">
        <f t="shared" si="340"/>
        <v>0</v>
      </c>
      <c r="O101" s="96">
        <f t="shared" si="340"/>
        <v>0</v>
      </c>
      <c r="P101" s="96">
        <f t="shared" ref="P101:R101" si="341">IF(BJ101=0,SUM(Z101+AC101+AF101+AI101+AL101+AO101+AR101+AU101+AX101+BA101+BD101+BG101),BJ101)</f>
        <v>0</v>
      </c>
      <c r="Q101" s="96">
        <f t="shared" si="341"/>
        <v>0</v>
      </c>
      <c r="R101" s="96">
        <f t="shared" si="341"/>
        <v>0</v>
      </c>
      <c r="S101" s="96">
        <f t="shared" ref="S101:T101" si="342">I101-M101</f>
        <v>0</v>
      </c>
      <c r="T101" s="96">
        <f t="shared" si="342"/>
        <v>0</v>
      </c>
      <c r="U101" s="96">
        <f t="shared" si="334"/>
        <v>0</v>
      </c>
      <c r="V101" s="375" t="e">
        <f t="shared" si="221"/>
        <v>#DIV/0!</v>
      </c>
      <c r="W101" s="95">
        <f t="shared" si="328"/>
        <v>0</v>
      </c>
      <c r="X101" s="95">
        <f t="shared" si="335"/>
        <v>0</v>
      </c>
      <c r="Y101" s="376">
        <f t="shared" si="336"/>
        <v>0</v>
      </c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8"/>
      <c r="BN101" s="99"/>
      <c r="BO101" s="99"/>
      <c r="BP101" s="99"/>
      <c r="BQ101" s="99"/>
    </row>
    <row r="102" spans="1:69" ht="15.75" customHeight="1">
      <c r="A102" s="88"/>
      <c r="B102" s="205"/>
      <c r="C102" s="89"/>
      <c r="D102" s="206" t="s">
        <v>735</v>
      </c>
      <c r="E102" s="207"/>
      <c r="F102" s="161">
        <f t="shared" si="330"/>
        <v>0</v>
      </c>
      <c r="G102" s="161"/>
      <c r="H102" s="207"/>
      <c r="I102" s="201"/>
      <c r="J102" s="203"/>
      <c r="K102" s="203"/>
      <c r="L102" s="201"/>
      <c r="M102" s="96">
        <f t="shared" ref="M102:O102" si="343">Z102+AC102+AF102+AI102+AL102+AO102+AR102+AU102+AX102+BA102+BD102+BG102</f>
        <v>0</v>
      </c>
      <c r="N102" s="96">
        <f t="shared" si="343"/>
        <v>0</v>
      </c>
      <c r="O102" s="96">
        <f t="shared" si="343"/>
        <v>0</v>
      </c>
      <c r="P102" s="96">
        <f t="shared" ref="P102:R102" si="344">IF(BJ102=0,SUM(Z102+AC102+AF102+AI102+AL102+AO102+AR102+AU102+AX102+BA102+BD102+BG102),BJ102)</f>
        <v>0</v>
      </c>
      <c r="Q102" s="96">
        <f t="shared" si="344"/>
        <v>0</v>
      </c>
      <c r="R102" s="96">
        <f t="shared" si="344"/>
        <v>0</v>
      </c>
      <c r="S102" s="96">
        <f t="shared" ref="S102:T102" si="345">I102-M102</f>
        <v>0</v>
      </c>
      <c r="T102" s="96">
        <f t="shared" si="345"/>
        <v>0</v>
      </c>
      <c r="U102" s="96">
        <f t="shared" si="334"/>
        <v>0</v>
      </c>
      <c r="V102" s="375" t="e">
        <f t="shared" si="221"/>
        <v>#DIV/0!</v>
      </c>
      <c r="W102" s="95">
        <f t="shared" si="328"/>
        <v>0</v>
      </c>
      <c r="X102" s="95">
        <f t="shared" si="335"/>
        <v>0</v>
      </c>
      <c r="Y102" s="376">
        <f t="shared" si="336"/>
        <v>0</v>
      </c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03"/>
      <c r="AT102" s="203"/>
      <c r="AU102" s="203"/>
      <c r="AV102" s="203"/>
      <c r="AW102" s="203"/>
      <c r="AX102" s="203"/>
      <c r="AY102" s="203"/>
      <c r="AZ102" s="203"/>
      <c r="BA102" s="203"/>
      <c r="BB102" s="203"/>
      <c r="BC102" s="203"/>
      <c r="BD102" s="203"/>
      <c r="BE102" s="203"/>
      <c r="BF102" s="203"/>
      <c r="BG102" s="208"/>
      <c r="BH102" s="203"/>
      <c r="BI102" s="203"/>
      <c r="BJ102" s="208"/>
      <c r="BK102" s="203"/>
      <c r="BL102" s="203"/>
      <c r="BM102" s="98"/>
      <c r="BN102" s="99"/>
      <c r="BO102" s="99"/>
      <c r="BP102" s="99"/>
      <c r="BQ102" s="99"/>
    </row>
    <row r="103" spans="1:69" ht="15.75" customHeight="1">
      <c r="A103" s="88"/>
      <c r="B103" s="205"/>
      <c r="C103" s="89" t="s">
        <v>240</v>
      </c>
      <c r="D103" s="209" t="s">
        <v>736</v>
      </c>
      <c r="E103" s="165"/>
      <c r="F103" s="161">
        <f t="shared" si="330"/>
        <v>0</v>
      </c>
      <c r="G103" s="161"/>
      <c r="H103" s="146"/>
      <c r="I103" s="95"/>
      <c r="J103" s="95"/>
      <c r="K103" s="95"/>
      <c r="L103" s="95"/>
      <c r="M103" s="96">
        <f t="shared" ref="M103:O103" si="346">Z103+AC103+AF103+AI103+AL103+AO103+AR103+AU103+AX103+BA103+BD103+BG103</f>
        <v>0</v>
      </c>
      <c r="N103" s="96">
        <f t="shared" si="346"/>
        <v>0</v>
      </c>
      <c r="O103" s="96">
        <f t="shared" si="346"/>
        <v>0</v>
      </c>
      <c r="P103" s="96">
        <f t="shared" ref="P103:R103" si="347">IF(BJ103=0,SUM(Z103+AC103+AF103+AI103+AL103+AO103+AR103+AU103+AX103+BA103+BD103+BG103),BJ103)</f>
        <v>0</v>
      </c>
      <c r="Q103" s="96">
        <f t="shared" si="347"/>
        <v>0</v>
      </c>
      <c r="R103" s="96">
        <f t="shared" si="347"/>
        <v>0</v>
      </c>
      <c r="S103" s="96">
        <f t="shared" ref="S103:T103" si="348">I103-M103</f>
        <v>0</v>
      </c>
      <c r="T103" s="96">
        <f t="shared" si="348"/>
        <v>0</v>
      </c>
      <c r="U103" s="96">
        <f t="shared" si="334"/>
        <v>0</v>
      </c>
      <c r="V103" s="375" t="e">
        <f t="shared" si="221"/>
        <v>#DIV/0!</v>
      </c>
      <c r="W103" s="95">
        <f t="shared" si="328"/>
        <v>0</v>
      </c>
      <c r="X103" s="95">
        <f t="shared" si="335"/>
        <v>0</v>
      </c>
      <c r="Y103" s="376">
        <f t="shared" si="336"/>
        <v>0</v>
      </c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8"/>
      <c r="BN103" s="99"/>
      <c r="BO103" s="99"/>
      <c r="BP103" s="99"/>
      <c r="BQ103" s="99"/>
    </row>
    <row r="104" spans="1:69" ht="15.75" customHeight="1">
      <c r="A104" s="88"/>
      <c r="B104" s="205"/>
      <c r="C104" s="89" t="s">
        <v>161</v>
      </c>
      <c r="D104" s="90" t="s">
        <v>339</v>
      </c>
      <c r="E104" s="165">
        <v>800</v>
      </c>
      <c r="F104" s="381">
        <f>E104</f>
        <v>800</v>
      </c>
      <c r="G104" s="381"/>
      <c r="H104" s="165"/>
      <c r="I104" s="95"/>
      <c r="J104" s="95"/>
      <c r="K104" s="95"/>
      <c r="L104" s="95"/>
      <c r="M104" s="96">
        <f t="shared" ref="M104:O104" si="349">Z104+AC104+AF104+AI104+AL104+AO104+AR104+AU104+AX104+BA104+BD104+BG104</f>
        <v>0</v>
      </c>
      <c r="N104" s="96">
        <f t="shared" si="349"/>
        <v>0</v>
      </c>
      <c r="O104" s="96">
        <f t="shared" si="349"/>
        <v>0</v>
      </c>
      <c r="P104" s="96">
        <f t="shared" ref="P104:R104" si="350">IF(BJ104=0,SUM(Z104+AC104+AF104+AI104+AL104+AO104+AR104+AU104+AX104+BA104+BD104+BG104),BJ104)</f>
        <v>0</v>
      </c>
      <c r="Q104" s="96">
        <f t="shared" si="350"/>
        <v>0</v>
      </c>
      <c r="R104" s="96">
        <f t="shared" si="350"/>
        <v>0</v>
      </c>
      <c r="S104" s="96">
        <f t="shared" ref="S104:T104" si="351">I104-M104</f>
        <v>0</v>
      </c>
      <c r="T104" s="96">
        <f t="shared" si="351"/>
        <v>0</v>
      </c>
      <c r="U104" s="96">
        <f t="shared" si="334"/>
        <v>0</v>
      </c>
      <c r="V104" s="375" t="e">
        <f t="shared" si="221"/>
        <v>#DIV/0!</v>
      </c>
      <c r="W104" s="95">
        <f t="shared" si="328"/>
        <v>0</v>
      </c>
      <c r="X104" s="95">
        <f t="shared" si="335"/>
        <v>0</v>
      </c>
      <c r="Y104" s="376">
        <f t="shared" si="336"/>
        <v>800</v>
      </c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102">
        <v>0</v>
      </c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8"/>
      <c r="BN104" s="99"/>
      <c r="BO104" s="99"/>
      <c r="BP104" s="99"/>
      <c r="BQ104" s="99"/>
    </row>
    <row r="105" spans="1:69" ht="15.75" customHeight="1">
      <c r="A105" s="88"/>
      <c r="B105" s="205"/>
      <c r="C105" s="89" t="s">
        <v>340</v>
      </c>
      <c r="D105" s="90" t="s">
        <v>341</v>
      </c>
      <c r="E105" s="165"/>
      <c r="F105" s="161"/>
      <c r="G105" s="161"/>
      <c r="H105" s="165"/>
      <c r="I105" s="95"/>
      <c r="J105" s="95"/>
      <c r="K105" s="95"/>
      <c r="L105" s="95"/>
      <c r="M105" s="96">
        <f t="shared" ref="M105:O105" si="352">Z105+AC105+AF105+AI105+AL105+AO105+AR105+AU105+AX105+BA105+BD105+BG105</f>
        <v>0</v>
      </c>
      <c r="N105" s="96">
        <f t="shared" si="352"/>
        <v>0</v>
      </c>
      <c r="O105" s="96">
        <f t="shared" si="352"/>
        <v>0</v>
      </c>
      <c r="P105" s="96">
        <f t="shared" ref="P105:R105" si="353">IF(BJ105=0,SUM(Z105+AC105+AF105+AI105+AL105+AO105+AR105+AU105+AX105+BA105+BD105+BG105),BJ105)</f>
        <v>0</v>
      </c>
      <c r="Q105" s="96">
        <f t="shared" si="353"/>
        <v>0</v>
      </c>
      <c r="R105" s="96">
        <f t="shared" si="353"/>
        <v>0</v>
      </c>
      <c r="S105" s="96">
        <f t="shared" ref="S105:T105" si="354">I105-M105</f>
        <v>0</v>
      </c>
      <c r="T105" s="96">
        <f t="shared" si="354"/>
        <v>0</v>
      </c>
      <c r="U105" s="96">
        <f t="shared" si="334"/>
        <v>0</v>
      </c>
      <c r="V105" s="375" t="e">
        <f t="shared" si="221"/>
        <v>#DIV/0!</v>
      </c>
      <c r="W105" s="95">
        <f t="shared" si="328"/>
        <v>0</v>
      </c>
      <c r="X105" s="95">
        <f t="shared" si="335"/>
        <v>0</v>
      </c>
      <c r="Y105" s="376">
        <f t="shared" si="336"/>
        <v>0</v>
      </c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8"/>
      <c r="BN105" s="99"/>
      <c r="BO105" s="99"/>
      <c r="BP105" s="99"/>
      <c r="BQ105" s="99"/>
    </row>
    <row r="106" spans="1:69" ht="15.75" customHeight="1">
      <c r="A106" s="88"/>
      <c r="B106" s="205"/>
      <c r="C106" s="100" t="s">
        <v>268</v>
      </c>
      <c r="D106" s="90" t="s">
        <v>140</v>
      </c>
      <c r="E106" s="91">
        <v>15000</v>
      </c>
      <c r="F106" s="377">
        <v>10000</v>
      </c>
      <c r="G106" s="381"/>
      <c r="H106" s="165"/>
      <c r="I106" s="95"/>
      <c r="J106" s="95"/>
      <c r="K106" s="95"/>
      <c r="L106" s="95"/>
      <c r="M106" s="96">
        <f t="shared" ref="M106:O106" si="355">Z106+AC106+AF106+AI106+AL106+AO106+AR106+AU106+AX106+BA106+BD106+BG106</f>
        <v>0</v>
      </c>
      <c r="N106" s="96">
        <f t="shared" si="355"/>
        <v>0</v>
      </c>
      <c r="O106" s="96">
        <f t="shared" si="355"/>
        <v>0</v>
      </c>
      <c r="P106" s="96">
        <f t="shared" ref="P106:R106" si="356">IF(BJ106=0,SUM(Z106+AC106+AF106+AI106+AL106+AO106+AR106+AU106+AX106+BA106+BD106+BG106),BJ106)</f>
        <v>0</v>
      </c>
      <c r="Q106" s="96">
        <f t="shared" si="356"/>
        <v>0</v>
      </c>
      <c r="R106" s="96">
        <f t="shared" si="356"/>
        <v>0</v>
      </c>
      <c r="S106" s="96">
        <f t="shared" ref="S106:T106" si="357">I106-M106</f>
        <v>0</v>
      </c>
      <c r="T106" s="96">
        <f t="shared" si="357"/>
        <v>0</v>
      </c>
      <c r="U106" s="96">
        <f t="shared" si="334"/>
        <v>0</v>
      </c>
      <c r="V106" s="375" t="e">
        <f t="shared" si="221"/>
        <v>#DIV/0!</v>
      </c>
      <c r="W106" s="95">
        <f t="shared" si="328"/>
        <v>0</v>
      </c>
      <c r="X106" s="95">
        <f t="shared" si="335"/>
        <v>0</v>
      </c>
      <c r="Y106" s="376">
        <f t="shared" si="336"/>
        <v>15000</v>
      </c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8"/>
      <c r="BN106" s="99"/>
      <c r="BO106" s="99"/>
      <c r="BP106" s="99"/>
      <c r="BQ106" s="99"/>
    </row>
    <row r="107" spans="1:69" ht="15.75" customHeight="1">
      <c r="A107" s="353" t="s">
        <v>614</v>
      </c>
      <c r="B107" s="210"/>
      <c r="C107" s="100" t="s">
        <v>229</v>
      </c>
      <c r="D107" s="121" t="s">
        <v>342</v>
      </c>
      <c r="E107" s="115">
        <v>70000</v>
      </c>
      <c r="F107" s="161">
        <f t="shared" ref="F107:F109" si="358">E107</f>
        <v>70000</v>
      </c>
      <c r="G107" s="161"/>
      <c r="H107" s="165"/>
      <c r="I107" s="102">
        <v>2502</v>
      </c>
      <c r="J107" s="95"/>
      <c r="K107" s="95"/>
      <c r="L107" s="95"/>
      <c r="M107" s="96">
        <f t="shared" ref="M107:O107" si="359">Z107+AC107+AF107+AI107+AL107+AO107+AR107+AU107+AX107+BA107+BD107+BG107</f>
        <v>0</v>
      </c>
      <c r="N107" s="96">
        <f t="shared" si="359"/>
        <v>0</v>
      </c>
      <c r="O107" s="96">
        <f t="shared" si="359"/>
        <v>0</v>
      </c>
      <c r="P107" s="96">
        <f t="shared" ref="P107:R107" si="360">IF(BJ107=0,SUM(Z107+AC107+AF107+AI107+AL107+AO107+AR107+AU107+AX107+BA107+BD107+BG107),BJ107)</f>
        <v>0</v>
      </c>
      <c r="Q107" s="96">
        <f t="shared" si="360"/>
        <v>0</v>
      </c>
      <c r="R107" s="96">
        <f t="shared" si="360"/>
        <v>0</v>
      </c>
      <c r="S107" s="96">
        <f t="shared" ref="S107:S114" si="361">I107-M107</f>
        <v>2502</v>
      </c>
      <c r="T107" s="96">
        <f>J107-N107-K107</f>
        <v>0</v>
      </c>
      <c r="U107" s="96">
        <f t="shared" si="334"/>
        <v>0</v>
      </c>
      <c r="V107" s="375" t="e">
        <f t="shared" si="221"/>
        <v>#DIV/0!</v>
      </c>
      <c r="W107" s="95">
        <f t="shared" si="328"/>
        <v>0</v>
      </c>
      <c r="X107" s="95">
        <f t="shared" si="335"/>
        <v>0</v>
      </c>
      <c r="Y107" s="376">
        <f t="shared" si="336"/>
        <v>70000</v>
      </c>
      <c r="Z107" s="95"/>
      <c r="AA107" s="102">
        <v>0</v>
      </c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8"/>
      <c r="BN107" s="99"/>
      <c r="BO107" s="99"/>
      <c r="BP107" s="99"/>
      <c r="BQ107" s="99"/>
    </row>
    <row r="108" spans="1:69" ht="15.75" customHeight="1">
      <c r="A108" s="88"/>
      <c r="B108" s="205"/>
      <c r="C108" s="100" t="s">
        <v>318</v>
      </c>
      <c r="D108" s="121" t="s">
        <v>153</v>
      </c>
      <c r="E108" s="91">
        <v>2000</v>
      </c>
      <c r="F108" s="161">
        <f t="shared" si="358"/>
        <v>2000</v>
      </c>
      <c r="G108" s="161"/>
      <c r="H108" s="165"/>
      <c r="I108" s="95"/>
      <c r="J108" s="95"/>
      <c r="K108" s="95"/>
      <c r="L108" s="95"/>
      <c r="M108" s="96">
        <f t="shared" ref="M108:O108" si="362">Z108+AC108+AF108+AI108+AL108+AO108+AR108+AU108+AX108+BA108+BD108+BG108</f>
        <v>0</v>
      </c>
      <c r="N108" s="96">
        <f t="shared" si="362"/>
        <v>0</v>
      </c>
      <c r="O108" s="96">
        <f t="shared" si="362"/>
        <v>0</v>
      </c>
      <c r="P108" s="96">
        <f t="shared" ref="P108:R108" si="363">IF(BJ108=0,SUM(Z108+AC108+AF108+AI108+AL108+AO108+AR108+AU108+AX108+BA108+BD108+BG108),BJ108)</f>
        <v>0</v>
      </c>
      <c r="Q108" s="96">
        <f t="shared" si="363"/>
        <v>0</v>
      </c>
      <c r="R108" s="96">
        <f t="shared" si="363"/>
        <v>0</v>
      </c>
      <c r="S108" s="96">
        <f t="shared" si="361"/>
        <v>0</v>
      </c>
      <c r="T108" s="96">
        <f t="shared" ref="T108:T114" si="364">J108-N108</f>
        <v>0</v>
      </c>
      <c r="U108" s="96">
        <f t="shared" si="334"/>
        <v>0</v>
      </c>
      <c r="V108" s="375" t="e">
        <f t="shared" si="221"/>
        <v>#DIV/0!</v>
      </c>
      <c r="W108" s="95">
        <f t="shared" si="328"/>
        <v>0</v>
      </c>
      <c r="X108" s="95">
        <f t="shared" si="335"/>
        <v>0</v>
      </c>
      <c r="Y108" s="376">
        <f t="shared" si="336"/>
        <v>2000</v>
      </c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8"/>
      <c r="BN108" s="99"/>
      <c r="BO108" s="99"/>
      <c r="BP108" s="99"/>
      <c r="BQ108" s="99"/>
    </row>
    <row r="109" spans="1:69" ht="15.75" customHeight="1">
      <c r="A109" s="88"/>
      <c r="B109" s="205" t="s">
        <v>343</v>
      </c>
      <c r="C109" s="100" t="s">
        <v>344</v>
      </c>
      <c r="D109" s="121" t="s">
        <v>737</v>
      </c>
      <c r="E109" s="91">
        <v>3000</v>
      </c>
      <c r="F109" s="161">
        <f t="shared" si="358"/>
        <v>3000</v>
      </c>
      <c r="G109" s="161"/>
      <c r="H109" s="92">
        <v>10000</v>
      </c>
      <c r="I109" s="95"/>
      <c r="J109" s="95">
        <v>19996.900000000001</v>
      </c>
      <c r="K109" s="95"/>
      <c r="L109" s="95"/>
      <c r="M109" s="96">
        <f t="shared" ref="M109:O109" si="365">Z109+AC109+AF109+AI109+AL109+AO109+AR109+AU109+AX109+BA109+BD109+BG109</f>
        <v>0</v>
      </c>
      <c r="N109" s="96">
        <f t="shared" si="365"/>
        <v>0</v>
      </c>
      <c r="O109" s="96">
        <f t="shared" si="365"/>
        <v>0</v>
      </c>
      <c r="P109" s="96">
        <f t="shared" ref="P109:R109" si="366">IF(BJ109=0,SUM(Z109+AC109+AF109+AI109+AL109+AO109+AR109+AU109+AX109+BA109+BD109+BG109),BJ109)</f>
        <v>0</v>
      </c>
      <c r="Q109" s="96">
        <f t="shared" si="366"/>
        <v>0</v>
      </c>
      <c r="R109" s="96">
        <f t="shared" si="366"/>
        <v>0</v>
      </c>
      <c r="S109" s="96">
        <f t="shared" si="361"/>
        <v>0</v>
      </c>
      <c r="T109" s="96">
        <f t="shared" si="364"/>
        <v>19996.900000000001</v>
      </c>
      <c r="U109" s="96">
        <f t="shared" si="334"/>
        <v>0</v>
      </c>
      <c r="V109" s="375" t="e">
        <f t="shared" si="221"/>
        <v>#DIV/0!</v>
      </c>
      <c r="W109" s="95">
        <f t="shared" si="328"/>
        <v>0</v>
      </c>
      <c r="X109" s="95">
        <f t="shared" si="335"/>
        <v>-19996.900000000001</v>
      </c>
      <c r="Y109" s="376">
        <f t="shared" si="336"/>
        <v>22996.9</v>
      </c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8"/>
      <c r="BN109" s="99"/>
      <c r="BO109" s="99"/>
      <c r="BP109" s="99"/>
      <c r="BQ109" s="99"/>
    </row>
    <row r="110" spans="1:69" ht="15.75" customHeight="1">
      <c r="A110" s="88"/>
      <c r="B110" s="205" t="s">
        <v>346</v>
      </c>
      <c r="C110" s="89" t="s">
        <v>347</v>
      </c>
      <c r="D110" s="90" t="s">
        <v>738</v>
      </c>
      <c r="E110" s="91"/>
      <c r="F110" s="161">
        <f t="shared" ref="F110:F114" si="367">-(E110*14.5%)+E110</f>
        <v>0</v>
      </c>
      <c r="G110" s="161"/>
      <c r="H110" s="92"/>
      <c r="I110" s="95"/>
      <c r="J110" s="116">
        <v>52560</v>
      </c>
      <c r="K110" s="116"/>
      <c r="L110" s="95"/>
      <c r="M110" s="96">
        <f t="shared" ref="M110:O110" si="368">Z110+AC110+AF110+AI110+AL110+AO110+AR110+AU110+AX110+BA110+BD110+BG110</f>
        <v>0</v>
      </c>
      <c r="N110" s="96">
        <f t="shared" si="368"/>
        <v>52560</v>
      </c>
      <c r="O110" s="96">
        <f t="shared" si="368"/>
        <v>0</v>
      </c>
      <c r="P110" s="96">
        <f t="shared" ref="P110:R110" si="369">IF(BJ110=0,SUM(Z110+AC110+AF110+AI110+AL110+AO110+AR110+AU110+AX110+BA110+BD110+BG110),BJ110)</f>
        <v>0</v>
      </c>
      <c r="Q110" s="96">
        <f t="shared" si="369"/>
        <v>52560</v>
      </c>
      <c r="R110" s="96">
        <f t="shared" si="369"/>
        <v>0</v>
      </c>
      <c r="S110" s="96">
        <f t="shared" si="361"/>
        <v>0</v>
      </c>
      <c r="T110" s="96">
        <f t="shared" si="364"/>
        <v>0</v>
      </c>
      <c r="U110" s="96">
        <f t="shared" si="334"/>
        <v>0</v>
      </c>
      <c r="V110" s="375" t="e">
        <f t="shared" si="221"/>
        <v>#DIV/0!</v>
      </c>
      <c r="W110" s="95">
        <f t="shared" si="328"/>
        <v>0</v>
      </c>
      <c r="X110" s="95">
        <f t="shared" si="335"/>
        <v>0</v>
      </c>
      <c r="Y110" s="376">
        <f t="shared" si="336"/>
        <v>0</v>
      </c>
      <c r="Z110" s="95"/>
      <c r="AA110" s="102">
        <v>52560</v>
      </c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102">
        <v>0</v>
      </c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8"/>
      <c r="BN110" s="99"/>
      <c r="BO110" s="99"/>
      <c r="BP110" s="99"/>
      <c r="BQ110" s="99"/>
    </row>
    <row r="111" spans="1:69" ht="16.5" customHeight="1">
      <c r="A111" s="88"/>
      <c r="B111" s="205"/>
      <c r="C111" s="89" t="s">
        <v>349</v>
      </c>
      <c r="D111" s="121" t="s">
        <v>739</v>
      </c>
      <c r="E111" s="165"/>
      <c r="F111" s="161">
        <f t="shared" si="367"/>
        <v>0</v>
      </c>
      <c r="G111" s="161"/>
      <c r="H111" s="146"/>
      <c r="I111" s="95"/>
      <c r="J111" s="95"/>
      <c r="K111" s="95"/>
      <c r="L111" s="95"/>
      <c r="M111" s="96">
        <f t="shared" ref="M111:O111" si="370">Z111+AC111+AF111+AI111+AL111+AO111+AR111+AU111+AX111+BA111+BD111+BG111</f>
        <v>0</v>
      </c>
      <c r="N111" s="96">
        <f t="shared" si="370"/>
        <v>0</v>
      </c>
      <c r="O111" s="96">
        <f t="shared" si="370"/>
        <v>0</v>
      </c>
      <c r="P111" s="96">
        <f t="shared" ref="P111:R111" si="371">IF(BJ111=0,SUM(Z111+AC111+AF111+AI111+AL111+AO111+AR111+AU111+AX111+BA111+BD111+BG111),BJ111)</f>
        <v>0</v>
      </c>
      <c r="Q111" s="96">
        <f t="shared" si="371"/>
        <v>0</v>
      </c>
      <c r="R111" s="96">
        <f t="shared" si="371"/>
        <v>0</v>
      </c>
      <c r="S111" s="96">
        <f t="shared" si="361"/>
        <v>0</v>
      </c>
      <c r="T111" s="96">
        <f t="shared" si="364"/>
        <v>0</v>
      </c>
      <c r="U111" s="96">
        <f t="shared" si="334"/>
        <v>0</v>
      </c>
      <c r="V111" s="375" t="e">
        <f t="shared" si="221"/>
        <v>#DIV/0!</v>
      </c>
      <c r="W111" s="95">
        <f t="shared" si="328"/>
        <v>0</v>
      </c>
      <c r="X111" s="95">
        <f t="shared" si="335"/>
        <v>0</v>
      </c>
      <c r="Y111" s="376">
        <f t="shared" si="336"/>
        <v>0</v>
      </c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8"/>
      <c r="BN111" s="99"/>
      <c r="BO111" s="99"/>
      <c r="BP111" s="99"/>
      <c r="BQ111" s="99"/>
    </row>
    <row r="112" spans="1:69" ht="17.25" customHeight="1">
      <c r="A112" s="88"/>
      <c r="B112" s="205"/>
      <c r="C112" s="89" t="s">
        <v>318</v>
      </c>
      <c r="D112" s="211" t="s">
        <v>740</v>
      </c>
      <c r="E112" s="165"/>
      <c r="F112" s="161">
        <f t="shared" si="367"/>
        <v>0</v>
      </c>
      <c r="G112" s="161"/>
      <c r="H112" s="212"/>
      <c r="I112" s="95"/>
      <c r="J112" s="95"/>
      <c r="K112" s="95"/>
      <c r="L112" s="95"/>
      <c r="M112" s="96">
        <f t="shared" ref="M112:O112" si="372">Z112+AC112+AF112+AI112+AL112+AO112+AR112+AU112+AX112+BA112+BD112+BG112</f>
        <v>0</v>
      </c>
      <c r="N112" s="96">
        <f t="shared" si="372"/>
        <v>0</v>
      </c>
      <c r="O112" s="96">
        <f t="shared" si="372"/>
        <v>0</v>
      </c>
      <c r="P112" s="96">
        <f t="shared" ref="P112:R112" si="373">IF(BJ112=0,SUM(Z112+AC112+AF112+AI112+AL112+AO112+AR112+AU112+AX112+BA112+BD112+BG112),BJ112)</f>
        <v>0</v>
      </c>
      <c r="Q112" s="96">
        <f t="shared" si="373"/>
        <v>0</v>
      </c>
      <c r="R112" s="96">
        <f t="shared" si="373"/>
        <v>0</v>
      </c>
      <c r="S112" s="96">
        <f t="shared" si="361"/>
        <v>0</v>
      </c>
      <c r="T112" s="96">
        <f t="shared" si="364"/>
        <v>0</v>
      </c>
      <c r="U112" s="96">
        <f t="shared" si="334"/>
        <v>0</v>
      </c>
      <c r="V112" s="375" t="e">
        <f t="shared" si="221"/>
        <v>#DIV/0!</v>
      </c>
      <c r="W112" s="95">
        <f t="shared" si="328"/>
        <v>0</v>
      </c>
      <c r="X112" s="95">
        <f t="shared" si="335"/>
        <v>0</v>
      </c>
      <c r="Y112" s="376">
        <f t="shared" si="336"/>
        <v>0</v>
      </c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8"/>
      <c r="BN112" s="99"/>
      <c r="BO112" s="99"/>
      <c r="BP112" s="99"/>
      <c r="BQ112" s="99"/>
    </row>
    <row r="113" spans="1:69" ht="15.75" customHeight="1">
      <c r="A113" s="88"/>
      <c r="B113" s="205" t="s">
        <v>352</v>
      </c>
      <c r="C113" s="89" t="s">
        <v>323</v>
      </c>
      <c r="D113" s="90" t="s">
        <v>353</v>
      </c>
      <c r="E113" s="165">
        <v>0</v>
      </c>
      <c r="F113" s="161">
        <f t="shared" si="367"/>
        <v>0</v>
      </c>
      <c r="G113" s="161"/>
      <c r="H113" s="165">
        <v>0</v>
      </c>
      <c r="I113" s="95"/>
      <c r="J113" s="95">
        <v>3207</v>
      </c>
      <c r="K113" s="95"/>
      <c r="L113" s="213"/>
      <c r="M113" s="96">
        <f t="shared" ref="M113:O113" si="374">Z113+AC113+AF113+AI113+AL113+AO113+AR113+AU113+AX113+BA113+BD113+BG113</f>
        <v>0</v>
      </c>
      <c r="N113" s="96">
        <f t="shared" si="374"/>
        <v>0</v>
      </c>
      <c r="O113" s="96">
        <f t="shared" si="374"/>
        <v>0</v>
      </c>
      <c r="P113" s="96">
        <f t="shared" ref="P113:R113" si="375">IF(BJ113=0,SUM(Z113+AC113+AF113+AI113+AL113+AO113+AR113+AU113+AX113+BA113+BD113+BG113),BJ113)</f>
        <v>0</v>
      </c>
      <c r="Q113" s="96">
        <f t="shared" si="375"/>
        <v>0</v>
      </c>
      <c r="R113" s="96">
        <f t="shared" si="375"/>
        <v>0</v>
      </c>
      <c r="S113" s="96">
        <f t="shared" si="361"/>
        <v>0</v>
      </c>
      <c r="T113" s="96">
        <f t="shared" si="364"/>
        <v>3207</v>
      </c>
      <c r="U113" s="96">
        <f t="shared" si="334"/>
        <v>0</v>
      </c>
      <c r="V113" s="375" t="e">
        <f t="shared" si="221"/>
        <v>#DIV/0!</v>
      </c>
      <c r="W113" s="95">
        <f t="shared" si="328"/>
        <v>0</v>
      </c>
      <c r="X113" s="95">
        <f t="shared" si="335"/>
        <v>-3207</v>
      </c>
      <c r="Y113" s="376">
        <f t="shared" si="336"/>
        <v>3207</v>
      </c>
      <c r="Z113" s="95"/>
      <c r="AA113" s="95"/>
      <c r="AB113" s="95"/>
      <c r="AC113" s="95"/>
      <c r="AD113" s="95"/>
      <c r="AE113" s="95"/>
      <c r="AF113" s="214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8"/>
      <c r="BN113" s="99"/>
      <c r="BO113" s="99"/>
      <c r="BP113" s="99"/>
      <c r="BQ113" s="99"/>
    </row>
    <row r="114" spans="1:69" ht="15.75" customHeight="1">
      <c r="A114" s="215"/>
      <c r="B114" s="215"/>
      <c r="C114" s="216" t="s">
        <v>354</v>
      </c>
      <c r="D114" s="143" t="s">
        <v>355</v>
      </c>
      <c r="E114" s="212"/>
      <c r="F114" s="161">
        <f t="shared" si="367"/>
        <v>0</v>
      </c>
      <c r="G114" s="161"/>
      <c r="H114" s="212"/>
      <c r="I114" s="217"/>
      <c r="J114" s="218"/>
      <c r="K114" s="218"/>
      <c r="L114" s="218"/>
      <c r="M114" s="81">
        <f t="shared" ref="M114:O114" si="376">Z114+AC114+AF114+AI114+AL114+AO114+AR114+AU114+AX114+BA114+BD114+BG114</f>
        <v>0</v>
      </c>
      <c r="N114" s="81">
        <f t="shared" si="376"/>
        <v>0</v>
      </c>
      <c r="O114" s="81">
        <f t="shared" si="376"/>
        <v>0</v>
      </c>
      <c r="P114" s="96">
        <f t="shared" ref="P114:R114" si="377">IF(BJ114=0,SUM(Z114+AC114+AF114+AI114+AL114+AO114+AR114+AU114+AX114+BA114+BD114+BG114),BJ114)</f>
        <v>0</v>
      </c>
      <c r="Q114" s="96">
        <f t="shared" si="377"/>
        <v>0</v>
      </c>
      <c r="R114" s="96">
        <f t="shared" si="377"/>
        <v>0</v>
      </c>
      <c r="S114" s="96">
        <f t="shared" si="361"/>
        <v>0</v>
      </c>
      <c r="T114" s="96">
        <f t="shared" si="364"/>
        <v>0</v>
      </c>
      <c r="U114" s="96">
        <f t="shared" si="334"/>
        <v>0</v>
      </c>
      <c r="V114" s="375" t="e">
        <f t="shared" si="221"/>
        <v>#DIV/0!</v>
      </c>
      <c r="W114" s="95">
        <f t="shared" si="328"/>
        <v>0</v>
      </c>
      <c r="X114" s="95">
        <f t="shared" si="335"/>
        <v>0</v>
      </c>
      <c r="Y114" s="376">
        <f t="shared" si="336"/>
        <v>0</v>
      </c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19"/>
      <c r="BN114" s="220"/>
      <c r="BO114" s="220"/>
      <c r="BP114" s="220"/>
      <c r="BQ114" s="220"/>
    </row>
    <row r="115" spans="1:69" ht="15.75" customHeight="1">
      <c r="A115" s="181"/>
      <c r="B115" s="181"/>
      <c r="C115" s="221"/>
      <c r="D115" s="183" t="s">
        <v>356</v>
      </c>
      <c r="E115" s="185">
        <f t="shared" ref="E115:F115" si="378">SUM(E116:E119)</f>
        <v>23296.54</v>
      </c>
      <c r="F115" s="185">
        <f t="shared" si="378"/>
        <v>26399.54</v>
      </c>
      <c r="G115" s="185"/>
      <c r="H115" s="185">
        <f t="shared" ref="H115:J115" si="379">SUM(H116:H119)</f>
        <v>0</v>
      </c>
      <c r="I115" s="185">
        <f t="shared" si="379"/>
        <v>0</v>
      </c>
      <c r="J115" s="185">
        <f t="shared" si="379"/>
        <v>0</v>
      </c>
      <c r="K115" s="185"/>
      <c r="L115" s="185">
        <f t="shared" ref="L115:O115" si="380">SUM(L116:L119)</f>
        <v>0</v>
      </c>
      <c r="M115" s="185">
        <f t="shared" si="380"/>
        <v>0</v>
      </c>
      <c r="N115" s="185">
        <f t="shared" si="380"/>
        <v>0</v>
      </c>
      <c r="O115" s="185">
        <f t="shared" si="380"/>
        <v>0</v>
      </c>
      <c r="P115" s="185">
        <f t="shared" ref="P115:R115" si="381">IF(BJ115=0,SUM(Z115+AC115+AF115+AI115+AL115+AO115+AR115+AU115+AX115+BA115+BD115+BG115),BJ115)</f>
        <v>0</v>
      </c>
      <c r="Q115" s="185">
        <f t="shared" si="381"/>
        <v>0</v>
      </c>
      <c r="R115" s="185">
        <f t="shared" si="381"/>
        <v>0</v>
      </c>
      <c r="S115" s="185">
        <f t="shared" ref="S115:U115" si="382">SUM(S116:S119)</f>
        <v>0</v>
      </c>
      <c r="T115" s="185">
        <f t="shared" si="382"/>
        <v>0</v>
      </c>
      <c r="U115" s="185">
        <f t="shared" si="382"/>
        <v>0</v>
      </c>
      <c r="V115" s="375" t="e">
        <f t="shared" si="221"/>
        <v>#DIV/0!</v>
      </c>
      <c r="W115" s="95">
        <f t="shared" si="328"/>
        <v>0</v>
      </c>
      <c r="X115" s="95">
        <f t="shared" si="335"/>
        <v>0</v>
      </c>
      <c r="Y115" s="376">
        <f t="shared" si="336"/>
        <v>23296.54</v>
      </c>
      <c r="Z115" s="185">
        <f t="shared" ref="Z115:BL115" si="383">SUM(Z116:Z119)</f>
        <v>0</v>
      </c>
      <c r="AA115" s="185">
        <f t="shared" si="383"/>
        <v>0</v>
      </c>
      <c r="AB115" s="185">
        <f t="shared" si="383"/>
        <v>0</v>
      </c>
      <c r="AC115" s="185">
        <f t="shared" si="383"/>
        <v>0</v>
      </c>
      <c r="AD115" s="185">
        <f t="shared" si="383"/>
        <v>0</v>
      </c>
      <c r="AE115" s="185">
        <f t="shared" si="383"/>
        <v>0</v>
      </c>
      <c r="AF115" s="185">
        <f t="shared" si="383"/>
        <v>0</v>
      </c>
      <c r="AG115" s="185">
        <f t="shared" si="383"/>
        <v>0</v>
      </c>
      <c r="AH115" s="185">
        <f t="shared" si="383"/>
        <v>0</v>
      </c>
      <c r="AI115" s="185">
        <f t="shared" si="383"/>
        <v>0</v>
      </c>
      <c r="AJ115" s="185">
        <f t="shared" si="383"/>
        <v>0</v>
      </c>
      <c r="AK115" s="185">
        <f t="shared" si="383"/>
        <v>0</v>
      </c>
      <c r="AL115" s="185">
        <f t="shared" si="383"/>
        <v>0</v>
      </c>
      <c r="AM115" s="185">
        <f t="shared" si="383"/>
        <v>0</v>
      </c>
      <c r="AN115" s="185">
        <f t="shared" si="383"/>
        <v>0</v>
      </c>
      <c r="AO115" s="185">
        <f t="shared" si="383"/>
        <v>0</v>
      </c>
      <c r="AP115" s="185">
        <f t="shared" si="383"/>
        <v>0</v>
      </c>
      <c r="AQ115" s="185">
        <f t="shared" si="383"/>
        <v>0</v>
      </c>
      <c r="AR115" s="185">
        <f t="shared" si="383"/>
        <v>0</v>
      </c>
      <c r="AS115" s="185">
        <f t="shared" si="383"/>
        <v>0</v>
      </c>
      <c r="AT115" s="185">
        <f t="shared" si="383"/>
        <v>0</v>
      </c>
      <c r="AU115" s="185">
        <f t="shared" si="383"/>
        <v>0</v>
      </c>
      <c r="AV115" s="185">
        <f t="shared" si="383"/>
        <v>0</v>
      </c>
      <c r="AW115" s="185">
        <f t="shared" si="383"/>
        <v>0</v>
      </c>
      <c r="AX115" s="185">
        <f t="shared" si="383"/>
        <v>0</v>
      </c>
      <c r="AY115" s="185">
        <f t="shared" si="383"/>
        <v>0</v>
      </c>
      <c r="AZ115" s="185">
        <f t="shared" si="383"/>
        <v>0</v>
      </c>
      <c r="BA115" s="185">
        <f t="shared" si="383"/>
        <v>0</v>
      </c>
      <c r="BB115" s="185">
        <f t="shared" si="383"/>
        <v>0</v>
      </c>
      <c r="BC115" s="185">
        <f t="shared" si="383"/>
        <v>0</v>
      </c>
      <c r="BD115" s="185">
        <f t="shared" si="383"/>
        <v>0</v>
      </c>
      <c r="BE115" s="185">
        <f t="shared" si="383"/>
        <v>0</v>
      </c>
      <c r="BF115" s="185">
        <f t="shared" si="383"/>
        <v>0</v>
      </c>
      <c r="BG115" s="185">
        <f t="shared" si="383"/>
        <v>0</v>
      </c>
      <c r="BH115" s="185">
        <f t="shared" si="383"/>
        <v>0</v>
      </c>
      <c r="BI115" s="185">
        <f t="shared" si="383"/>
        <v>0</v>
      </c>
      <c r="BJ115" s="185">
        <f t="shared" si="383"/>
        <v>0</v>
      </c>
      <c r="BK115" s="185">
        <f t="shared" si="383"/>
        <v>0</v>
      </c>
      <c r="BL115" s="185">
        <f t="shared" si="383"/>
        <v>0</v>
      </c>
      <c r="BM115" s="156"/>
      <c r="BN115" s="157"/>
      <c r="BO115" s="157"/>
      <c r="BP115" s="157"/>
      <c r="BQ115" s="157"/>
    </row>
    <row r="116" spans="1:69" ht="15.75" customHeight="1">
      <c r="A116" s="88"/>
      <c r="B116" s="88"/>
      <c r="C116" s="89" t="s">
        <v>357</v>
      </c>
      <c r="D116" s="90" t="s">
        <v>358</v>
      </c>
      <c r="E116" s="193">
        <v>18000</v>
      </c>
      <c r="F116" s="384">
        <f>E116+3103</f>
        <v>21103</v>
      </c>
      <c r="G116" s="384"/>
      <c r="H116" s="165"/>
      <c r="I116" s="141"/>
      <c r="J116" s="95"/>
      <c r="K116" s="95"/>
      <c r="L116" s="94"/>
      <c r="M116" s="96">
        <f t="shared" ref="M116:O116" si="384">Z116+AC116+AF116+AI116+AL116+AO116+AR116+AU116+AX116+BA116+BD116+BG116</f>
        <v>0</v>
      </c>
      <c r="N116" s="96">
        <f t="shared" si="384"/>
        <v>0</v>
      </c>
      <c r="O116" s="96">
        <f t="shared" si="384"/>
        <v>0</v>
      </c>
      <c r="P116" s="96">
        <f t="shared" ref="P116:R116" si="385">IF(BJ116=0,SUM(Z116+AC116+AF116+AI116+AL116+AO116+AR116+AU116+AX116+BA116+BD116+BG116),BJ116)</f>
        <v>0</v>
      </c>
      <c r="Q116" s="96">
        <f t="shared" si="385"/>
        <v>0</v>
      </c>
      <c r="R116" s="96">
        <f t="shared" si="385"/>
        <v>0</v>
      </c>
      <c r="S116" s="96">
        <f t="shared" ref="S116:T116" si="386">I116-M116</f>
        <v>0</v>
      </c>
      <c r="T116" s="96">
        <f t="shared" si="386"/>
        <v>0</v>
      </c>
      <c r="U116" s="96">
        <f t="shared" ref="U116:U119" si="387">L116-O116</f>
        <v>0</v>
      </c>
      <c r="V116" s="375" t="e">
        <f t="shared" si="221"/>
        <v>#DIV/0!</v>
      </c>
      <c r="W116" s="95">
        <f t="shared" si="328"/>
        <v>0</v>
      </c>
      <c r="X116" s="95">
        <f t="shared" si="335"/>
        <v>0</v>
      </c>
      <c r="Y116" s="376">
        <f t="shared" si="336"/>
        <v>18000</v>
      </c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102">
        <v>0</v>
      </c>
      <c r="BH116" s="95"/>
      <c r="BI116" s="95"/>
      <c r="BJ116" s="95"/>
      <c r="BK116" s="95"/>
      <c r="BL116" s="95"/>
      <c r="BM116" s="98"/>
      <c r="BN116" s="99"/>
      <c r="BO116" s="99"/>
      <c r="BP116" s="99"/>
      <c r="BQ116" s="99"/>
    </row>
    <row r="117" spans="1:69" ht="15.75" customHeight="1">
      <c r="A117" s="88"/>
      <c r="B117" s="88"/>
      <c r="C117" s="89" t="s">
        <v>359</v>
      </c>
      <c r="D117" s="90" t="s">
        <v>360</v>
      </c>
      <c r="E117" s="193">
        <v>5296.54</v>
      </c>
      <c r="F117" s="161">
        <f>E117</f>
        <v>5296.54</v>
      </c>
      <c r="G117" s="161"/>
      <c r="H117" s="165"/>
      <c r="I117" s="95"/>
      <c r="J117" s="95"/>
      <c r="K117" s="95"/>
      <c r="L117" s="94"/>
      <c r="M117" s="96">
        <f t="shared" ref="M117:O117" si="388">Z117+AC117+AF117+AI117+AL117+AO117+AR117+AU117+AX117+BA117+BD117+BG117</f>
        <v>0</v>
      </c>
      <c r="N117" s="96">
        <f t="shared" si="388"/>
        <v>0</v>
      </c>
      <c r="O117" s="96">
        <f t="shared" si="388"/>
        <v>0</v>
      </c>
      <c r="P117" s="96">
        <f t="shared" ref="P117:R117" si="389">IF(BJ117=0,SUM(Z117+AC117+AF117+AI117+AL117+AO117+AR117+AU117+AX117+BA117+BD117+BG117),BJ117)</f>
        <v>0</v>
      </c>
      <c r="Q117" s="96">
        <f t="shared" si="389"/>
        <v>0</v>
      </c>
      <c r="R117" s="96">
        <f t="shared" si="389"/>
        <v>0</v>
      </c>
      <c r="S117" s="96">
        <f t="shared" ref="S117:T117" si="390">I117-M117</f>
        <v>0</v>
      </c>
      <c r="T117" s="96">
        <f t="shared" si="390"/>
        <v>0</v>
      </c>
      <c r="U117" s="96">
        <f t="shared" si="387"/>
        <v>0</v>
      </c>
      <c r="V117" s="375" t="e">
        <f t="shared" si="221"/>
        <v>#DIV/0!</v>
      </c>
      <c r="W117" s="95">
        <f t="shared" si="328"/>
        <v>0</v>
      </c>
      <c r="X117" s="95">
        <f t="shared" si="335"/>
        <v>0</v>
      </c>
      <c r="Y117" s="376">
        <f t="shared" si="336"/>
        <v>5296.54</v>
      </c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8"/>
      <c r="BN117" s="99"/>
      <c r="BO117" s="99"/>
      <c r="BP117" s="99"/>
      <c r="BQ117" s="99"/>
    </row>
    <row r="118" spans="1:69" ht="15.75" customHeight="1">
      <c r="A118" s="88"/>
      <c r="B118" s="88"/>
      <c r="C118" s="89"/>
      <c r="D118" s="90" t="s">
        <v>361</v>
      </c>
      <c r="E118" s="165"/>
      <c r="F118" s="161">
        <f t="shared" ref="F118:F119" si="391">-(E118*14.5%)+E118</f>
        <v>0</v>
      </c>
      <c r="G118" s="161"/>
      <c r="H118" s="165"/>
      <c r="I118" s="95"/>
      <c r="J118" s="95"/>
      <c r="K118" s="95"/>
      <c r="L118" s="94"/>
      <c r="M118" s="96">
        <f t="shared" ref="M118:O118" si="392">Z118+AC118+AF118+AI118+AL118+AO118+AR118+AU118+AX118+BA118+BD118+BG118</f>
        <v>0</v>
      </c>
      <c r="N118" s="96">
        <f t="shared" si="392"/>
        <v>0</v>
      </c>
      <c r="O118" s="96">
        <f t="shared" si="392"/>
        <v>0</v>
      </c>
      <c r="P118" s="96">
        <f t="shared" ref="P118:R118" si="393">IF(BJ118=0,SUM(Z118+AC118+AF118+AI118+AL118+AO118+AR118+AU118+AX118+BA118+BD118+BG118),BJ118)</f>
        <v>0</v>
      </c>
      <c r="Q118" s="96">
        <f t="shared" si="393"/>
        <v>0</v>
      </c>
      <c r="R118" s="96">
        <f t="shared" si="393"/>
        <v>0</v>
      </c>
      <c r="S118" s="96">
        <f t="shared" ref="S118:T118" si="394">I118-M118</f>
        <v>0</v>
      </c>
      <c r="T118" s="96">
        <f t="shared" si="394"/>
        <v>0</v>
      </c>
      <c r="U118" s="96">
        <f t="shared" si="387"/>
        <v>0</v>
      </c>
      <c r="V118" s="375" t="e">
        <f t="shared" si="221"/>
        <v>#DIV/0!</v>
      </c>
      <c r="W118" s="95">
        <f t="shared" si="328"/>
        <v>0</v>
      </c>
      <c r="X118" s="95">
        <f t="shared" si="335"/>
        <v>0</v>
      </c>
      <c r="Y118" s="376">
        <f t="shared" si="336"/>
        <v>0</v>
      </c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8"/>
      <c r="BN118" s="99"/>
      <c r="BO118" s="99"/>
      <c r="BP118" s="99"/>
      <c r="BQ118" s="99"/>
    </row>
    <row r="119" spans="1:69" ht="15.75" customHeight="1">
      <c r="A119" s="88"/>
      <c r="B119" s="88"/>
      <c r="C119" s="89" t="s">
        <v>318</v>
      </c>
      <c r="D119" s="90" t="s">
        <v>362</v>
      </c>
      <c r="E119" s="165"/>
      <c r="F119" s="161">
        <f t="shared" si="391"/>
        <v>0</v>
      </c>
      <c r="G119" s="161"/>
      <c r="H119" s="165"/>
      <c r="I119" s="95"/>
      <c r="J119" s="95"/>
      <c r="K119" s="95"/>
      <c r="L119" s="94"/>
      <c r="M119" s="96">
        <f t="shared" ref="M119:O119" si="395">Z119+AC119+AF119+AI119+AL119+AO119+AR119+AU119+AX119+BA119+BD119+BG119</f>
        <v>0</v>
      </c>
      <c r="N119" s="96">
        <f t="shared" si="395"/>
        <v>0</v>
      </c>
      <c r="O119" s="96">
        <f t="shared" si="395"/>
        <v>0</v>
      </c>
      <c r="P119" s="96">
        <f t="shared" ref="P119:R119" si="396">IF(BJ119=0,SUM(Z119+AC119+AF119+AI119+AL119+AO119+AR119+AU119+AX119+BA119+BD119+BG119),BJ119)</f>
        <v>0</v>
      </c>
      <c r="Q119" s="96">
        <f t="shared" si="396"/>
        <v>0</v>
      </c>
      <c r="R119" s="96">
        <f t="shared" si="396"/>
        <v>0</v>
      </c>
      <c r="S119" s="96">
        <f t="shared" ref="S119:T119" si="397">I119-M119</f>
        <v>0</v>
      </c>
      <c r="T119" s="96">
        <f t="shared" si="397"/>
        <v>0</v>
      </c>
      <c r="U119" s="96">
        <f t="shared" si="387"/>
        <v>0</v>
      </c>
      <c r="V119" s="375" t="e">
        <f t="shared" si="221"/>
        <v>#DIV/0!</v>
      </c>
      <c r="W119" s="95">
        <f t="shared" si="328"/>
        <v>0</v>
      </c>
      <c r="X119" s="95">
        <f t="shared" si="335"/>
        <v>0</v>
      </c>
      <c r="Y119" s="376">
        <f t="shared" si="336"/>
        <v>0</v>
      </c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8"/>
      <c r="BN119" s="99"/>
      <c r="BO119" s="99"/>
      <c r="BP119" s="99"/>
      <c r="BQ119" s="99"/>
    </row>
    <row r="120" spans="1:69" ht="15.75" customHeight="1">
      <c r="A120" s="181"/>
      <c r="B120" s="181"/>
      <c r="C120" s="221"/>
      <c r="D120" s="223" t="s">
        <v>363</v>
      </c>
      <c r="E120" s="185">
        <f t="shared" ref="E120:F120" si="398">E121+E131+E137+E141</f>
        <v>152177.47999999998</v>
      </c>
      <c r="F120" s="185">
        <f t="shared" si="398"/>
        <v>152177.47999999998</v>
      </c>
      <c r="G120" s="185"/>
      <c r="H120" s="185">
        <f t="shared" ref="H120:U120" si="399">H121+H131+H137+H141</f>
        <v>1173964.47</v>
      </c>
      <c r="I120" s="185">
        <f t="shared" si="399"/>
        <v>0</v>
      </c>
      <c r="J120" s="185">
        <f t="shared" si="399"/>
        <v>665873.97</v>
      </c>
      <c r="K120" s="185">
        <f t="shared" si="399"/>
        <v>0</v>
      </c>
      <c r="L120" s="185">
        <f t="shared" si="399"/>
        <v>0</v>
      </c>
      <c r="M120" s="185">
        <f t="shared" si="399"/>
        <v>0</v>
      </c>
      <c r="N120" s="185">
        <f t="shared" si="399"/>
        <v>291336.7</v>
      </c>
      <c r="O120" s="185">
        <f t="shared" si="399"/>
        <v>0</v>
      </c>
      <c r="P120" s="185">
        <f t="shared" si="399"/>
        <v>0</v>
      </c>
      <c r="Q120" s="185">
        <f t="shared" si="399"/>
        <v>291336.7</v>
      </c>
      <c r="R120" s="185">
        <f t="shared" si="399"/>
        <v>0</v>
      </c>
      <c r="S120" s="185">
        <f t="shared" si="399"/>
        <v>0</v>
      </c>
      <c r="T120" s="185">
        <f t="shared" si="399"/>
        <v>374537.27</v>
      </c>
      <c r="U120" s="185">
        <f t="shared" si="399"/>
        <v>0</v>
      </c>
      <c r="V120" s="375">
        <f t="shared" si="221"/>
        <v>2.2498994253866123</v>
      </c>
      <c r="W120" s="95"/>
      <c r="X120" s="95"/>
      <c r="Y120" s="376"/>
      <c r="Z120" s="185">
        <f t="shared" ref="Z120:BL120" si="400">Z121+Z131+Z137+Z141</f>
        <v>0</v>
      </c>
      <c r="AA120" s="185">
        <f t="shared" si="400"/>
        <v>0</v>
      </c>
      <c r="AB120" s="185">
        <f t="shared" si="400"/>
        <v>0</v>
      </c>
      <c r="AC120" s="185">
        <f t="shared" si="400"/>
        <v>0</v>
      </c>
      <c r="AD120" s="185">
        <f t="shared" si="400"/>
        <v>61206.74</v>
      </c>
      <c r="AE120" s="185">
        <f t="shared" si="400"/>
        <v>0</v>
      </c>
      <c r="AF120" s="185">
        <f t="shared" si="400"/>
        <v>0</v>
      </c>
      <c r="AG120" s="185">
        <f t="shared" si="400"/>
        <v>63661.509999999995</v>
      </c>
      <c r="AH120" s="185">
        <f t="shared" si="400"/>
        <v>0</v>
      </c>
      <c r="AI120" s="185">
        <f t="shared" si="400"/>
        <v>0</v>
      </c>
      <c r="AJ120" s="185">
        <f t="shared" si="400"/>
        <v>166468.45000000001</v>
      </c>
      <c r="AK120" s="185">
        <f t="shared" si="400"/>
        <v>0</v>
      </c>
      <c r="AL120" s="185">
        <f t="shared" si="400"/>
        <v>0</v>
      </c>
      <c r="AM120" s="185">
        <f t="shared" si="400"/>
        <v>0</v>
      </c>
      <c r="AN120" s="185">
        <f t="shared" si="400"/>
        <v>0</v>
      </c>
      <c r="AO120" s="185">
        <f t="shared" si="400"/>
        <v>0</v>
      </c>
      <c r="AP120" s="185">
        <f t="shared" si="400"/>
        <v>0</v>
      </c>
      <c r="AQ120" s="185">
        <f t="shared" si="400"/>
        <v>0</v>
      </c>
      <c r="AR120" s="185">
        <f t="shared" si="400"/>
        <v>0</v>
      </c>
      <c r="AS120" s="185">
        <f t="shared" si="400"/>
        <v>0</v>
      </c>
      <c r="AT120" s="185">
        <f t="shared" si="400"/>
        <v>0</v>
      </c>
      <c r="AU120" s="185">
        <f t="shared" si="400"/>
        <v>0</v>
      </c>
      <c r="AV120" s="185">
        <f t="shared" si="400"/>
        <v>0</v>
      </c>
      <c r="AW120" s="185">
        <f t="shared" si="400"/>
        <v>0</v>
      </c>
      <c r="AX120" s="185">
        <f t="shared" si="400"/>
        <v>0</v>
      </c>
      <c r="AY120" s="185">
        <f t="shared" si="400"/>
        <v>0</v>
      </c>
      <c r="AZ120" s="185">
        <f t="shared" si="400"/>
        <v>0</v>
      </c>
      <c r="BA120" s="185">
        <f t="shared" si="400"/>
        <v>0</v>
      </c>
      <c r="BB120" s="185">
        <f t="shared" si="400"/>
        <v>0</v>
      </c>
      <c r="BC120" s="185">
        <f t="shared" si="400"/>
        <v>0</v>
      </c>
      <c r="BD120" s="185">
        <f t="shared" si="400"/>
        <v>0</v>
      </c>
      <c r="BE120" s="185">
        <f t="shared" si="400"/>
        <v>0</v>
      </c>
      <c r="BF120" s="185">
        <f t="shared" si="400"/>
        <v>0</v>
      </c>
      <c r="BG120" s="185">
        <f t="shared" si="400"/>
        <v>0</v>
      </c>
      <c r="BH120" s="185">
        <f t="shared" si="400"/>
        <v>0</v>
      </c>
      <c r="BI120" s="185">
        <f t="shared" si="400"/>
        <v>0</v>
      </c>
      <c r="BJ120" s="185">
        <f t="shared" si="400"/>
        <v>0</v>
      </c>
      <c r="BK120" s="185">
        <f t="shared" si="400"/>
        <v>0</v>
      </c>
      <c r="BL120" s="185">
        <f t="shared" si="400"/>
        <v>0</v>
      </c>
      <c r="BM120" s="225"/>
      <c r="BN120" s="226"/>
      <c r="BO120" s="226"/>
      <c r="BP120" s="226"/>
      <c r="BQ120" s="226"/>
    </row>
    <row r="121" spans="1:69" ht="15.75" customHeight="1">
      <c r="A121" s="227"/>
      <c r="B121" s="227"/>
      <c r="C121" s="228"/>
      <c r="D121" s="229" t="s">
        <v>364</v>
      </c>
      <c r="E121" s="230">
        <f t="shared" ref="E121:F121" si="401">SUM(E122:E130)</f>
        <v>152177.47999999998</v>
      </c>
      <c r="F121" s="230">
        <f t="shared" si="401"/>
        <v>152177.47999999998</v>
      </c>
      <c r="G121" s="230"/>
      <c r="H121" s="230">
        <f t="shared" ref="H121:O121" si="402">SUM(H122:H130)</f>
        <v>0</v>
      </c>
      <c r="I121" s="230">
        <f t="shared" si="402"/>
        <v>0</v>
      </c>
      <c r="J121" s="230">
        <f t="shared" si="402"/>
        <v>457969.89</v>
      </c>
      <c r="K121" s="230">
        <f t="shared" si="402"/>
        <v>0</v>
      </c>
      <c r="L121" s="230">
        <f t="shared" si="402"/>
        <v>0</v>
      </c>
      <c r="M121" s="230">
        <f t="shared" si="402"/>
        <v>0</v>
      </c>
      <c r="N121" s="230">
        <f t="shared" si="402"/>
        <v>156261.5</v>
      </c>
      <c r="O121" s="230">
        <f t="shared" si="402"/>
        <v>0</v>
      </c>
      <c r="P121" s="231">
        <f t="shared" ref="P121:R121" si="403">IF(BJ121=0,SUM(Z121+AC121+AF121+AI121+AL121+AO121+AR121+AU121+AX121+BA121+BD121+BG121),BJ121)</f>
        <v>0</v>
      </c>
      <c r="Q121" s="231">
        <f t="shared" si="403"/>
        <v>156261.5</v>
      </c>
      <c r="R121" s="231">
        <f t="shared" si="403"/>
        <v>0</v>
      </c>
      <c r="S121" s="230">
        <f t="shared" ref="S121:U121" si="404">SUM(S122:S130)</f>
        <v>0</v>
      </c>
      <c r="T121" s="230">
        <f t="shared" si="404"/>
        <v>301708.39</v>
      </c>
      <c r="U121" s="230">
        <f t="shared" si="404"/>
        <v>0</v>
      </c>
      <c r="V121" s="375">
        <f t="shared" si="221"/>
        <v>3.1740482012684059</v>
      </c>
      <c r="W121" s="95"/>
      <c r="X121" s="95"/>
      <c r="Y121" s="376"/>
      <c r="Z121" s="230">
        <f t="shared" ref="Z121:BL121" si="405">SUM(Z122:Z130)</f>
        <v>0</v>
      </c>
      <c r="AA121" s="230">
        <f t="shared" si="405"/>
        <v>0</v>
      </c>
      <c r="AB121" s="230">
        <f t="shared" si="405"/>
        <v>0</v>
      </c>
      <c r="AC121" s="230">
        <f t="shared" si="405"/>
        <v>0</v>
      </c>
      <c r="AD121" s="230">
        <f t="shared" si="405"/>
        <v>61206.74</v>
      </c>
      <c r="AE121" s="230">
        <f t="shared" si="405"/>
        <v>0</v>
      </c>
      <c r="AF121" s="230">
        <f t="shared" si="405"/>
        <v>0</v>
      </c>
      <c r="AG121" s="230">
        <f t="shared" si="405"/>
        <v>0</v>
      </c>
      <c r="AH121" s="230">
        <f t="shared" si="405"/>
        <v>0</v>
      </c>
      <c r="AI121" s="230">
        <f t="shared" si="405"/>
        <v>0</v>
      </c>
      <c r="AJ121" s="230">
        <f t="shared" si="405"/>
        <v>95054.76</v>
      </c>
      <c r="AK121" s="230">
        <f t="shared" si="405"/>
        <v>0</v>
      </c>
      <c r="AL121" s="230">
        <f t="shared" si="405"/>
        <v>0</v>
      </c>
      <c r="AM121" s="230">
        <f t="shared" si="405"/>
        <v>0</v>
      </c>
      <c r="AN121" s="230">
        <f t="shared" si="405"/>
        <v>0</v>
      </c>
      <c r="AO121" s="230">
        <f t="shared" si="405"/>
        <v>0</v>
      </c>
      <c r="AP121" s="230">
        <f t="shared" si="405"/>
        <v>0</v>
      </c>
      <c r="AQ121" s="230">
        <f t="shared" si="405"/>
        <v>0</v>
      </c>
      <c r="AR121" s="230">
        <f t="shared" si="405"/>
        <v>0</v>
      </c>
      <c r="AS121" s="230">
        <f t="shared" si="405"/>
        <v>0</v>
      </c>
      <c r="AT121" s="230">
        <f t="shared" si="405"/>
        <v>0</v>
      </c>
      <c r="AU121" s="230">
        <f t="shared" si="405"/>
        <v>0</v>
      </c>
      <c r="AV121" s="230">
        <f t="shared" si="405"/>
        <v>0</v>
      </c>
      <c r="AW121" s="230">
        <f t="shared" si="405"/>
        <v>0</v>
      </c>
      <c r="AX121" s="230">
        <f t="shared" si="405"/>
        <v>0</v>
      </c>
      <c r="AY121" s="230">
        <f t="shared" si="405"/>
        <v>0</v>
      </c>
      <c r="AZ121" s="230">
        <f t="shared" si="405"/>
        <v>0</v>
      </c>
      <c r="BA121" s="230">
        <f t="shared" si="405"/>
        <v>0</v>
      </c>
      <c r="BB121" s="230">
        <f t="shared" si="405"/>
        <v>0</v>
      </c>
      <c r="BC121" s="230">
        <f t="shared" si="405"/>
        <v>0</v>
      </c>
      <c r="BD121" s="230">
        <f t="shared" si="405"/>
        <v>0</v>
      </c>
      <c r="BE121" s="230">
        <f t="shared" si="405"/>
        <v>0</v>
      </c>
      <c r="BF121" s="230">
        <f t="shared" si="405"/>
        <v>0</v>
      </c>
      <c r="BG121" s="230">
        <f t="shared" si="405"/>
        <v>0</v>
      </c>
      <c r="BH121" s="230">
        <f t="shared" si="405"/>
        <v>0</v>
      </c>
      <c r="BI121" s="230">
        <f t="shared" si="405"/>
        <v>0</v>
      </c>
      <c r="BJ121" s="230">
        <f t="shared" si="405"/>
        <v>0</v>
      </c>
      <c r="BK121" s="230">
        <f t="shared" si="405"/>
        <v>0</v>
      </c>
      <c r="BL121" s="230">
        <f t="shared" si="405"/>
        <v>0</v>
      </c>
      <c r="BM121" s="232"/>
      <c r="BN121" s="233"/>
      <c r="BO121" s="233"/>
      <c r="BP121" s="233"/>
      <c r="BQ121" s="233"/>
    </row>
    <row r="122" spans="1:69" ht="15.75" customHeight="1">
      <c r="A122" s="110"/>
      <c r="B122" s="110"/>
      <c r="C122" s="89" t="s">
        <v>365</v>
      </c>
      <c r="D122" s="90" t="s">
        <v>143</v>
      </c>
      <c r="E122" s="193">
        <v>116482.68</v>
      </c>
      <c r="F122" s="161">
        <f>E122</f>
        <v>116482.68</v>
      </c>
      <c r="G122" s="161"/>
      <c r="H122" s="165"/>
      <c r="I122" s="95"/>
      <c r="J122" s="95"/>
      <c r="K122" s="95"/>
      <c r="L122" s="95"/>
      <c r="M122" s="96">
        <f t="shared" ref="M122:O122" si="406">Z122+AC122+AF122+AI122+AL122+AO122+AR122+AU122+AX122+BA122+BD122+BG122</f>
        <v>0</v>
      </c>
      <c r="N122" s="96">
        <f t="shared" si="406"/>
        <v>0</v>
      </c>
      <c r="O122" s="96">
        <f t="shared" si="406"/>
        <v>0</v>
      </c>
      <c r="P122" s="96">
        <f t="shared" ref="P122:R122" si="407">IF(BJ122=0,SUM(Z122+AC122+AF122+AI122+AL122+AO122+AR122+AU122+AX122+BA122+BD122+BG122),BJ122)</f>
        <v>0</v>
      </c>
      <c r="Q122" s="96">
        <f t="shared" si="407"/>
        <v>0</v>
      </c>
      <c r="R122" s="96">
        <f t="shared" si="407"/>
        <v>0</v>
      </c>
      <c r="S122" s="96">
        <f t="shared" ref="S122:T122" si="408">I122-M122</f>
        <v>0</v>
      </c>
      <c r="T122" s="96">
        <f t="shared" si="408"/>
        <v>0</v>
      </c>
      <c r="U122" s="96">
        <f t="shared" ref="U122:U130" si="409">L122-O122</f>
        <v>0</v>
      </c>
      <c r="V122" s="375" t="e">
        <f t="shared" si="221"/>
        <v>#DIV/0!</v>
      </c>
      <c r="W122" s="95">
        <f t="shared" ref="W122:W128" si="410">AJ122*11</f>
        <v>0</v>
      </c>
      <c r="X122" s="95">
        <f t="shared" ref="X122:X125" si="411">W122-T122</f>
        <v>0</v>
      </c>
      <c r="Y122" s="376">
        <f t="shared" ref="Y122:Y188" si="412">E122-X122</f>
        <v>116482.68</v>
      </c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118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8"/>
      <c r="BN122" s="99"/>
      <c r="BO122" s="99"/>
      <c r="BP122" s="99"/>
      <c r="BQ122" s="99"/>
    </row>
    <row r="123" spans="1:69" ht="15.75" customHeight="1">
      <c r="A123" s="110"/>
      <c r="B123" s="110"/>
      <c r="C123" s="89" t="s">
        <v>318</v>
      </c>
      <c r="D123" s="90" t="s">
        <v>366</v>
      </c>
      <c r="E123" s="165"/>
      <c r="F123" s="161">
        <f t="shared" ref="F123:F126" si="413">-(E123*14.5%)+E123</f>
        <v>0</v>
      </c>
      <c r="G123" s="161"/>
      <c r="H123" s="165"/>
      <c r="I123" s="95"/>
      <c r="J123" s="95"/>
      <c r="K123" s="95"/>
      <c r="L123" s="95"/>
      <c r="M123" s="96">
        <f t="shared" ref="M123:O123" si="414">Z123+AC123+AF123+AI123+AL123+AO123+AR123+AU123+AX123+BA123+BD123+BG123</f>
        <v>0</v>
      </c>
      <c r="N123" s="96">
        <f t="shared" si="414"/>
        <v>0</v>
      </c>
      <c r="O123" s="96">
        <f t="shared" si="414"/>
        <v>0</v>
      </c>
      <c r="P123" s="96">
        <f t="shared" ref="P123:R123" si="415">IF(BJ123=0,SUM(Z123+AC123+AF123+AI123+AL123+AO123+AR123+AU123+AX123+BA123+BD123+BG123),BJ123)</f>
        <v>0</v>
      </c>
      <c r="Q123" s="96">
        <f t="shared" si="415"/>
        <v>0</v>
      </c>
      <c r="R123" s="96">
        <f t="shared" si="415"/>
        <v>0</v>
      </c>
      <c r="S123" s="96">
        <f t="shared" ref="S123:T123" si="416">I123-M123</f>
        <v>0</v>
      </c>
      <c r="T123" s="96">
        <f t="shared" si="416"/>
        <v>0</v>
      </c>
      <c r="U123" s="96">
        <f t="shared" si="409"/>
        <v>0</v>
      </c>
      <c r="V123" s="375" t="e">
        <f t="shared" si="221"/>
        <v>#DIV/0!</v>
      </c>
      <c r="W123" s="95">
        <f t="shared" si="410"/>
        <v>0</v>
      </c>
      <c r="X123" s="95">
        <f t="shared" si="411"/>
        <v>0</v>
      </c>
      <c r="Y123" s="376">
        <f t="shared" si="412"/>
        <v>0</v>
      </c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118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8"/>
      <c r="BN123" s="99"/>
      <c r="BO123" s="99"/>
      <c r="BP123" s="99"/>
      <c r="BQ123" s="99"/>
    </row>
    <row r="124" spans="1:69" ht="15.75" customHeight="1">
      <c r="A124" s="110"/>
      <c r="B124" s="110"/>
      <c r="C124" s="89" t="s">
        <v>367</v>
      </c>
      <c r="D124" s="90" t="s">
        <v>368</v>
      </c>
      <c r="E124" s="165"/>
      <c r="F124" s="161">
        <f t="shared" si="413"/>
        <v>0</v>
      </c>
      <c r="G124" s="161"/>
      <c r="H124" s="165"/>
      <c r="I124" s="95"/>
      <c r="J124" s="95"/>
      <c r="K124" s="95"/>
      <c r="L124" s="95"/>
      <c r="M124" s="96">
        <f t="shared" ref="M124:O124" si="417">Z124+AC124+AF124+AI124+AL124+AO124+AR124+AU124+AX124+BA124+BD124+BG124</f>
        <v>0</v>
      </c>
      <c r="N124" s="96">
        <f t="shared" si="417"/>
        <v>0</v>
      </c>
      <c r="O124" s="96">
        <f t="shared" si="417"/>
        <v>0</v>
      </c>
      <c r="P124" s="96">
        <f t="shared" ref="P124:R124" si="418">IF(BJ124=0,SUM(Z124+AC124+AF124+AI124+AL124+AO124+AR124+AU124+AX124+BA124+BD124+BG124),BJ124)</f>
        <v>0</v>
      </c>
      <c r="Q124" s="96">
        <f t="shared" si="418"/>
        <v>0</v>
      </c>
      <c r="R124" s="96">
        <f t="shared" si="418"/>
        <v>0</v>
      </c>
      <c r="S124" s="96">
        <f t="shared" ref="S124:T124" si="419">I124-M124</f>
        <v>0</v>
      </c>
      <c r="T124" s="96">
        <f t="shared" si="419"/>
        <v>0</v>
      </c>
      <c r="U124" s="96">
        <f t="shared" si="409"/>
        <v>0</v>
      </c>
      <c r="V124" s="375" t="e">
        <f t="shared" si="221"/>
        <v>#DIV/0!</v>
      </c>
      <c r="W124" s="95">
        <f t="shared" si="410"/>
        <v>0</v>
      </c>
      <c r="X124" s="95">
        <f t="shared" si="411"/>
        <v>0</v>
      </c>
      <c r="Y124" s="376">
        <f t="shared" si="412"/>
        <v>0</v>
      </c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118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8"/>
      <c r="BN124" s="99"/>
      <c r="BO124" s="99"/>
      <c r="BP124" s="99"/>
      <c r="BQ124" s="99"/>
    </row>
    <row r="125" spans="1:69" ht="18" customHeight="1">
      <c r="A125" s="110"/>
      <c r="B125" s="110"/>
      <c r="C125" s="89" t="s">
        <v>161</v>
      </c>
      <c r="D125" s="90" t="s">
        <v>369</v>
      </c>
      <c r="E125" s="165"/>
      <c r="F125" s="161">
        <f t="shared" si="413"/>
        <v>0</v>
      </c>
      <c r="G125" s="161"/>
      <c r="H125" s="165"/>
      <c r="I125" s="95"/>
      <c r="J125" s="95"/>
      <c r="K125" s="95"/>
      <c r="L125" s="95"/>
      <c r="M125" s="96">
        <f t="shared" ref="M125:O125" si="420">Z125+AC125+AF125+AI125+AL125+AO125+AR125+AU125+AX125+BA125+BD125+BG125</f>
        <v>0</v>
      </c>
      <c r="N125" s="96">
        <f t="shared" si="420"/>
        <v>0</v>
      </c>
      <c r="O125" s="96">
        <f t="shared" si="420"/>
        <v>0</v>
      </c>
      <c r="P125" s="96">
        <f t="shared" ref="P125:R125" si="421">IF(BJ125=0,SUM(Z125+AC125+AF125+AI125+AL125+AO125+AR125+AU125+AX125+BA125+BD125+BG125),BJ125)</f>
        <v>0</v>
      </c>
      <c r="Q125" s="96">
        <f t="shared" si="421"/>
        <v>0</v>
      </c>
      <c r="R125" s="96">
        <f t="shared" si="421"/>
        <v>0</v>
      </c>
      <c r="S125" s="96">
        <f t="shared" ref="S125:T125" si="422">I125-M125</f>
        <v>0</v>
      </c>
      <c r="T125" s="96">
        <f t="shared" si="422"/>
        <v>0</v>
      </c>
      <c r="U125" s="96">
        <f t="shared" si="409"/>
        <v>0</v>
      </c>
      <c r="V125" s="375" t="e">
        <f t="shared" si="221"/>
        <v>#DIV/0!</v>
      </c>
      <c r="W125" s="95">
        <f t="shared" si="410"/>
        <v>0</v>
      </c>
      <c r="X125" s="95">
        <f t="shared" si="411"/>
        <v>0</v>
      </c>
      <c r="Y125" s="376">
        <f t="shared" si="412"/>
        <v>0</v>
      </c>
      <c r="Z125" s="95"/>
      <c r="AA125" s="102">
        <v>0</v>
      </c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118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8"/>
      <c r="BN125" s="99"/>
      <c r="BO125" s="99"/>
      <c r="BP125" s="99"/>
      <c r="BQ125" s="99"/>
    </row>
    <row r="126" spans="1:69" ht="15.75" customHeight="1">
      <c r="A126" s="110"/>
      <c r="B126" s="142" t="s">
        <v>370</v>
      </c>
      <c r="C126" s="89" t="s">
        <v>161</v>
      </c>
      <c r="D126" s="90" t="s">
        <v>741</v>
      </c>
      <c r="E126" s="165"/>
      <c r="F126" s="161">
        <f t="shared" si="413"/>
        <v>0</v>
      </c>
      <c r="G126" s="161"/>
      <c r="H126" s="165"/>
      <c r="I126" s="95"/>
      <c r="J126" s="234">
        <f>2187.61+388.49+200+59.9+14.5+358.9+1990</f>
        <v>5199.4000000000005</v>
      </c>
      <c r="K126" s="116"/>
      <c r="L126" s="95"/>
      <c r="M126" s="96">
        <f t="shared" ref="M126:O126" si="423">Z126+AC126+AF126+AI126+AL126+AO126+AR126+AU126+AX126+BA126+BD126+BG126</f>
        <v>0</v>
      </c>
      <c r="N126" s="96">
        <f t="shared" si="423"/>
        <v>0</v>
      </c>
      <c r="O126" s="96">
        <f t="shared" si="423"/>
        <v>0</v>
      </c>
      <c r="P126" s="96">
        <f t="shared" ref="P126:R126" si="424">IF(BJ126=0,SUM(Z126+AC126+AF126+AI126+AL126+AO126+AR126+AU126+AX126+BA126+BD126+BG126),BJ126)</f>
        <v>0</v>
      </c>
      <c r="Q126" s="96">
        <f t="shared" si="424"/>
        <v>0</v>
      </c>
      <c r="R126" s="96">
        <f t="shared" si="424"/>
        <v>0</v>
      </c>
      <c r="S126" s="96">
        <f t="shared" ref="S126:T126" si="425">I126-M126</f>
        <v>0</v>
      </c>
      <c r="T126" s="96">
        <f t="shared" si="425"/>
        <v>5199.4000000000005</v>
      </c>
      <c r="U126" s="96">
        <f t="shared" si="409"/>
        <v>0</v>
      </c>
      <c r="V126" s="375" t="e">
        <f t="shared" si="221"/>
        <v>#DIV/0!</v>
      </c>
      <c r="W126" s="95">
        <f t="shared" si="410"/>
        <v>0</v>
      </c>
      <c r="X126" s="95"/>
      <c r="Y126" s="376">
        <f t="shared" si="412"/>
        <v>0</v>
      </c>
      <c r="Z126" s="95"/>
      <c r="AA126" s="95"/>
      <c r="AB126" s="95"/>
      <c r="AC126" s="95"/>
      <c r="AD126" s="102">
        <v>0</v>
      </c>
      <c r="AE126" s="95"/>
      <c r="AF126" s="95"/>
      <c r="AG126" s="102">
        <v>0</v>
      </c>
      <c r="AH126" s="95"/>
      <c r="AI126" s="95"/>
      <c r="AJ126" s="95"/>
      <c r="AK126" s="95"/>
      <c r="AL126" s="95"/>
      <c r="AM126" s="102">
        <v>0</v>
      </c>
      <c r="AN126" s="95"/>
      <c r="AO126" s="95"/>
      <c r="AP126" s="95"/>
      <c r="AQ126" s="95"/>
      <c r="AR126" s="95"/>
      <c r="AS126" s="102">
        <v>0</v>
      </c>
      <c r="AT126" s="95"/>
      <c r="AU126" s="118"/>
      <c r="AV126" s="102">
        <v>0</v>
      </c>
      <c r="AW126" s="95"/>
      <c r="AX126" s="95"/>
      <c r="AY126" s="102">
        <v>0</v>
      </c>
      <c r="AZ126" s="95"/>
      <c r="BA126" s="95"/>
      <c r="BB126" s="102">
        <v>0</v>
      </c>
      <c r="BC126" s="95"/>
      <c r="BD126" s="95"/>
      <c r="BE126" s="95"/>
      <c r="BF126" s="95"/>
      <c r="BG126" s="95"/>
      <c r="BH126" s="102"/>
      <c r="BI126" s="95"/>
      <c r="BJ126" s="95"/>
      <c r="BK126" s="95"/>
      <c r="BL126" s="95"/>
      <c r="BM126" s="98"/>
      <c r="BN126" s="99"/>
      <c r="BO126" s="99"/>
      <c r="BP126" s="99"/>
      <c r="BQ126" s="99"/>
    </row>
    <row r="127" spans="1:69" ht="15.75" customHeight="1">
      <c r="A127" s="110"/>
      <c r="B127" s="110"/>
      <c r="C127" s="89" t="s">
        <v>372</v>
      </c>
      <c r="D127" s="90" t="s">
        <v>373</v>
      </c>
      <c r="E127" s="193">
        <v>35694.800000000003</v>
      </c>
      <c r="F127" s="161">
        <f>E127</f>
        <v>35694.800000000003</v>
      </c>
      <c r="G127" s="161"/>
      <c r="H127" s="165"/>
      <c r="I127" s="95"/>
      <c r="J127" s="95"/>
      <c r="K127" s="95"/>
      <c r="L127" s="95"/>
      <c r="M127" s="96">
        <f t="shared" ref="M127:O127" si="426">Z127+AC127+AF127+AI127+AL127+AO127+AR127+AU127+AX127+BA127+BD127+BG127</f>
        <v>0</v>
      </c>
      <c r="N127" s="96">
        <f t="shared" si="426"/>
        <v>0</v>
      </c>
      <c r="O127" s="96">
        <f t="shared" si="426"/>
        <v>0</v>
      </c>
      <c r="P127" s="96">
        <f t="shared" ref="P127:R127" si="427">IF(BJ127=0,SUM(Z127+AC127+AF127+AI127+AL127+AO127+AR127+AU127+AX127+BA127+BD127+BG127),BJ127)</f>
        <v>0</v>
      </c>
      <c r="Q127" s="96">
        <f t="shared" si="427"/>
        <v>0</v>
      </c>
      <c r="R127" s="96">
        <f t="shared" si="427"/>
        <v>0</v>
      </c>
      <c r="S127" s="96">
        <f t="shared" ref="S127:T127" si="428">I127-M127</f>
        <v>0</v>
      </c>
      <c r="T127" s="96">
        <f t="shared" si="428"/>
        <v>0</v>
      </c>
      <c r="U127" s="96">
        <f t="shared" si="409"/>
        <v>0</v>
      </c>
      <c r="V127" s="375" t="e">
        <f t="shared" si="221"/>
        <v>#DIV/0!</v>
      </c>
      <c r="W127" s="95">
        <f t="shared" si="410"/>
        <v>0</v>
      </c>
      <c r="X127" s="95">
        <f t="shared" ref="X127:X128" si="429">W127-T127</f>
        <v>0</v>
      </c>
      <c r="Y127" s="376">
        <f t="shared" si="412"/>
        <v>35694.800000000003</v>
      </c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118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8"/>
      <c r="BN127" s="99"/>
      <c r="BO127" s="99"/>
      <c r="BP127" s="99"/>
      <c r="BQ127" s="99"/>
    </row>
    <row r="128" spans="1:69" ht="15.75" customHeight="1">
      <c r="A128" s="110"/>
      <c r="B128" s="135"/>
      <c r="C128" s="89" t="s">
        <v>374</v>
      </c>
      <c r="D128" s="140" t="s">
        <v>375</v>
      </c>
      <c r="E128" s="165"/>
      <c r="F128" s="161">
        <f t="shared" ref="F128:F130" si="430">-(E128*14.5%)+E128</f>
        <v>0</v>
      </c>
      <c r="G128" s="161"/>
      <c r="H128" s="165"/>
      <c r="I128" s="95"/>
      <c r="J128" s="95"/>
      <c r="K128" s="95"/>
      <c r="L128" s="95"/>
      <c r="M128" s="96">
        <f t="shared" ref="M128:O128" si="431">Z128+AC128+AF128+AI128+AL128+AO128+AR128+AU128+AX128+BA128+BD128+BG128</f>
        <v>0</v>
      </c>
      <c r="N128" s="96">
        <f t="shared" si="431"/>
        <v>0</v>
      </c>
      <c r="O128" s="96">
        <f t="shared" si="431"/>
        <v>0</v>
      </c>
      <c r="P128" s="96">
        <f t="shared" ref="P128:R128" si="432">IF(BJ128=0,SUM(Z128+AC128+AF128+AI128+AL128+AO128+AR128+AU128+AX128+BA128+BD128+BG128),BJ128)</f>
        <v>0</v>
      </c>
      <c r="Q128" s="96">
        <f t="shared" si="432"/>
        <v>0</v>
      </c>
      <c r="R128" s="96">
        <f t="shared" si="432"/>
        <v>0</v>
      </c>
      <c r="S128" s="96">
        <f t="shared" ref="S128:T128" si="433">I128-M128</f>
        <v>0</v>
      </c>
      <c r="T128" s="96">
        <f t="shared" si="433"/>
        <v>0</v>
      </c>
      <c r="U128" s="96">
        <f t="shared" si="409"/>
        <v>0</v>
      </c>
      <c r="V128" s="375" t="e">
        <f t="shared" si="221"/>
        <v>#DIV/0!</v>
      </c>
      <c r="W128" s="95">
        <f t="shared" si="410"/>
        <v>0</v>
      </c>
      <c r="X128" s="95">
        <f t="shared" si="429"/>
        <v>0</v>
      </c>
      <c r="Y128" s="376">
        <f t="shared" si="412"/>
        <v>0</v>
      </c>
      <c r="Z128" s="95"/>
      <c r="AA128" s="95"/>
      <c r="AB128" s="95"/>
      <c r="AC128" s="95"/>
      <c r="AD128" s="95"/>
      <c r="AE128" s="95"/>
      <c r="AF128" s="95"/>
      <c r="AG128" s="102">
        <v>0</v>
      </c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118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8"/>
      <c r="BN128" s="99"/>
      <c r="BO128" s="99"/>
      <c r="BP128" s="99"/>
      <c r="BQ128" s="99"/>
    </row>
    <row r="129" spans="1:69" ht="15.75" customHeight="1">
      <c r="A129" s="110"/>
      <c r="B129" s="135" t="s">
        <v>376</v>
      </c>
      <c r="C129" s="89" t="s">
        <v>114</v>
      </c>
      <c r="D129" s="140" t="s">
        <v>742</v>
      </c>
      <c r="E129" s="165"/>
      <c r="F129" s="161">
        <f t="shared" si="430"/>
        <v>0</v>
      </c>
      <c r="G129" s="161"/>
      <c r="H129" s="165"/>
      <c r="I129" s="95"/>
      <c r="J129" s="95">
        <v>452770.49</v>
      </c>
      <c r="K129" s="95"/>
      <c r="L129" s="144"/>
      <c r="M129" s="96">
        <f t="shared" ref="M129:O129" si="434">Z129+AC129+AF129+AI129+AL129+AO129+AR129+AU129+AX129+BA129+BD129+BG129</f>
        <v>0</v>
      </c>
      <c r="N129" s="96">
        <f t="shared" si="434"/>
        <v>156261.5</v>
      </c>
      <c r="O129" s="96">
        <f t="shared" si="434"/>
        <v>0</v>
      </c>
      <c r="P129" s="96">
        <f t="shared" ref="P129:R129" si="435">IF(BJ129=0,SUM(Z129+AC129+AF129+AI129+AL129+AO129+AR129+AU129+AX129+BA129+BD129+BG129),BJ129)</f>
        <v>0</v>
      </c>
      <c r="Q129" s="96">
        <f t="shared" si="435"/>
        <v>156261.5</v>
      </c>
      <c r="R129" s="96">
        <f t="shared" si="435"/>
        <v>0</v>
      </c>
      <c r="S129" s="96">
        <f t="shared" ref="S129:T129" si="436">I129-M129</f>
        <v>0</v>
      </c>
      <c r="T129" s="96">
        <f t="shared" si="436"/>
        <v>296508.99</v>
      </c>
      <c r="U129" s="96">
        <f t="shared" si="409"/>
        <v>0</v>
      </c>
      <c r="V129" s="375">
        <f t="shared" si="221"/>
        <v>3.1193492046058506</v>
      </c>
      <c r="W129" s="95"/>
      <c r="X129" s="95"/>
      <c r="Y129" s="376">
        <f t="shared" si="412"/>
        <v>0</v>
      </c>
      <c r="Z129" s="95"/>
      <c r="AA129" s="95"/>
      <c r="AB129" s="95"/>
      <c r="AC129" s="95"/>
      <c r="AD129" s="95">
        <f>61206.74</f>
        <v>61206.74</v>
      </c>
      <c r="AE129" s="95"/>
      <c r="AF129" s="95"/>
      <c r="AG129" s="95"/>
      <c r="AH129" s="95"/>
      <c r="AI129" s="95"/>
      <c r="AJ129" s="102">
        <f>95054.76</f>
        <v>95054.76</v>
      </c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118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8"/>
      <c r="BN129" s="99"/>
      <c r="BO129" s="99"/>
      <c r="BP129" s="99"/>
      <c r="BQ129" s="99"/>
    </row>
    <row r="130" spans="1:69" ht="15.75" customHeight="1">
      <c r="A130" s="110"/>
      <c r="B130" s="110"/>
      <c r="C130" s="89"/>
      <c r="D130" s="235" t="s">
        <v>378</v>
      </c>
      <c r="E130" s="165"/>
      <c r="F130" s="161">
        <f t="shared" si="430"/>
        <v>0</v>
      </c>
      <c r="G130" s="161"/>
      <c r="H130" s="165">
        <v>0</v>
      </c>
      <c r="I130" s="95"/>
      <c r="J130" s="95"/>
      <c r="K130" s="95"/>
      <c r="L130" s="236"/>
      <c r="M130" s="96">
        <f t="shared" ref="M130:O130" si="437">Z130+AC130+AF130+AI130+AL130+AO130+AR130+AU130+AX130+BA130+BD130+BG130</f>
        <v>0</v>
      </c>
      <c r="N130" s="96">
        <f t="shared" si="437"/>
        <v>0</v>
      </c>
      <c r="O130" s="96">
        <f t="shared" si="437"/>
        <v>0</v>
      </c>
      <c r="P130" s="96">
        <f t="shared" ref="P130:R130" si="438">IF(BJ130=0,SUM(Z130+AC130+AF130+AI130+AL130+AO130+AR130+AU130+AX130+BA130+BD130+BG130),BJ130)</f>
        <v>0</v>
      </c>
      <c r="Q130" s="96">
        <f t="shared" si="438"/>
        <v>0</v>
      </c>
      <c r="R130" s="96">
        <f t="shared" si="438"/>
        <v>0</v>
      </c>
      <c r="S130" s="96">
        <f t="shared" ref="S130:T130" si="439">I130-M130</f>
        <v>0</v>
      </c>
      <c r="T130" s="96">
        <f t="shared" si="439"/>
        <v>0</v>
      </c>
      <c r="U130" s="96">
        <f t="shared" si="409"/>
        <v>0</v>
      </c>
      <c r="V130" s="375" t="e">
        <f t="shared" si="221"/>
        <v>#DIV/0!</v>
      </c>
      <c r="W130" s="95">
        <f t="shared" ref="W130:W136" si="440">AJ130*11</f>
        <v>0</v>
      </c>
      <c r="X130" s="95">
        <f t="shared" ref="X130:X136" si="441">W130-T130</f>
        <v>0</v>
      </c>
      <c r="Y130" s="376">
        <f t="shared" si="412"/>
        <v>0</v>
      </c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118"/>
      <c r="AV130" s="95"/>
      <c r="AW130" s="95"/>
      <c r="AX130" s="95"/>
      <c r="AY130" s="95"/>
      <c r="AZ130" s="95"/>
      <c r="BA130" s="95"/>
      <c r="BB130" s="95"/>
      <c r="BC130" s="102">
        <v>0</v>
      </c>
      <c r="BD130" s="95"/>
      <c r="BE130" s="95"/>
      <c r="BF130" s="102">
        <v>0</v>
      </c>
      <c r="BG130" s="95"/>
      <c r="BH130" s="95"/>
      <c r="BI130" s="95"/>
      <c r="BJ130" s="95"/>
      <c r="BK130" s="95"/>
      <c r="BL130" s="95"/>
      <c r="BM130" s="98"/>
      <c r="BN130" s="99"/>
      <c r="BO130" s="99"/>
      <c r="BP130" s="99"/>
      <c r="BQ130" s="99"/>
    </row>
    <row r="131" spans="1:69" ht="15.75" customHeight="1">
      <c r="A131" s="227"/>
      <c r="B131" s="227"/>
      <c r="C131" s="228"/>
      <c r="D131" s="229" t="s">
        <v>379</v>
      </c>
      <c r="E131" s="230">
        <f>SUM(E132:E136)</f>
        <v>0</v>
      </c>
      <c r="F131" s="230"/>
      <c r="G131" s="230"/>
      <c r="H131" s="230">
        <f t="shared" ref="H131:O131" si="442">SUM(H132:H136)</f>
        <v>216000</v>
      </c>
      <c r="I131" s="230">
        <f t="shared" si="442"/>
        <v>0</v>
      </c>
      <c r="J131" s="230">
        <f t="shared" si="442"/>
        <v>0</v>
      </c>
      <c r="K131" s="230">
        <f t="shared" si="442"/>
        <v>0</v>
      </c>
      <c r="L131" s="230">
        <f t="shared" si="442"/>
        <v>0</v>
      </c>
      <c r="M131" s="230">
        <f t="shared" si="442"/>
        <v>0</v>
      </c>
      <c r="N131" s="237">
        <f t="shared" si="442"/>
        <v>0</v>
      </c>
      <c r="O131" s="237">
        <f t="shared" si="442"/>
        <v>0</v>
      </c>
      <c r="P131" s="237">
        <f t="shared" ref="P131:R131" si="443">IF(BJ131=0,SUM(Z131+AC131+AF131+AI131+AL131+AO131+AR131+AU131+AX131+BA131+BD131+BG131),BJ131)</f>
        <v>0</v>
      </c>
      <c r="Q131" s="237">
        <f t="shared" si="443"/>
        <v>0</v>
      </c>
      <c r="R131" s="237">
        <f t="shared" si="443"/>
        <v>0</v>
      </c>
      <c r="S131" s="237">
        <f t="shared" ref="S131:U131" si="444">SUM(S132:S136)</f>
        <v>0</v>
      </c>
      <c r="T131" s="237">
        <f t="shared" si="444"/>
        <v>0</v>
      </c>
      <c r="U131" s="237">
        <f t="shared" si="444"/>
        <v>0</v>
      </c>
      <c r="V131" s="375" t="e">
        <f t="shared" si="221"/>
        <v>#DIV/0!</v>
      </c>
      <c r="W131" s="95">
        <f t="shared" si="440"/>
        <v>0</v>
      </c>
      <c r="X131" s="95">
        <f t="shared" si="441"/>
        <v>0</v>
      </c>
      <c r="Y131" s="376">
        <f t="shared" si="412"/>
        <v>0</v>
      </c>
      <c r="Z131" s="230">
        <f t="shared" ref="Z131:BL131" si="445">SUM(Z132:Z136)</f>
        <v>0</v>
      </c>
      <c r="AA131" s="230">
        <f t="shared" si="445"/>
        <v>0</v>
      </c>
      <c r="AB131" s="230">
        <f t="shared" si="445"/>
        <v>0</v>
      </c>
      <c r="AC131" s="230">
        <f t="shared" si="445"/>
        <v>0</v>
      </c>
      <c r="AD131" s="230">
        <f t="shared" si="445"/>
        <v>0</v>
      </c>
      <c r="AE131" s="230">
        <f t="shared" si="445"/>
        <v>0</v>
      </c>
      <c r="AF131" s="230">
        <f t="shared" si="445"/>
        <v>0</v>
      </c>
      <c r="AG131" s="230">
        <f t="shared" si="445"/>
        <v>0</v>
      </c>
      <c r="AH131" s="230">
        <f t="shared" si="445"/>
        <v>0</v>
      </c>
      <c r="AI131" s="230">
        <f t="shared" si="445"/>
        <v>0</v>
      </c>
      <c r="AJ131" s="230">
        <f t="shared" si="445"/>
        <v>0</v>
      </c>
      <c r="AK131" s="230">
        <f t="shared" si="445"/>
        <v>0</v>
      </c>
      <c r="AL131" s="230">
        <f t="shared" si="445"/>
        <v>0</v>
      </c>
      <c r="AM131" s="230">
        <f t="shared" si="445"/>
        <v>0</v>
      </c>
      <c r="AN131" s="230">
        <f t="shared" si="445"/>
        <v>0</v>
      </c>
      <c r="AO131" s="230">
        <f t="shared" si="445"/>
        <v>0</v>
      </c>
      <c r="AP131" s="230">
        <f t="shared" si="445"/>
        <v>0</v>
      </c>
      <c r="AQ131" s="230">
        <f t="shared" si="445"/>
        <v>0</v>
      </c>
      <c r="AR131" s="230">
        <f t="shared" si="445"/>
        <v>0</v>
      </c>
      <c r="AS131" s="230">
        <f t="shared" si="445"/>
        <v>0</v>
      </c>
      <c r="AT131" s="230">
        <f t="shared" si="445"/>
        <v>0</v>
      </c>
      <c r="AU131" s="230">
        <f t="shared" si="445"/>
        <v>0</v>
      </c>
      <c r="AV131" s="230">
        <f t="shared" si="445"/>
        <v>0</v>
      </c>
      <c r="AW131" s="230">
        <f t="shared" si="445"/>
        <v>0</v>
      </c>
      <c r="AX131" s="230">
        <f t="shared" si="445"/>
        <v>0</v>
      </c>
      <c r="AY131" s="230">
        <f t="shared" si="445"/>
        <v>0</v>
      </c>
      <c r="AZ131" s="230">
        <f t="shared" si="445"/>
        <v>0</v>
      </c>
      <c r="BA131" s="230">
        <f t="shared" si="445"/>
        <v>0</v>
      </c>
      <c r="BB131" s="230">
        <f t="shared" si="445"/>
        <v>0</v>
      </c>
      <c r="BC131" s="230">
        <f t="shared" si="445"/>
        <v>0</v>
      </c>
      <c r="BD131" s="230">
        <f t="shared" si="445"/>
        <v>0</v>
      </c>
      <c r="BE131" s="230">
        <f t="shared" si="445"/>
        <v>0</v>
      </c>
      <c r="BF131" s="230">
        <f t="shared" si="445"/>
        <v>0</v>
      </c>
      <c r="BG131" s="230">
        <f t="shared" si="445"/>
        <v>0</v>
      </c>
      <c r="BH131" s="230">
        <f t="shared" si="445"/>
        <v>0</v>
      </c>
      <c r="BI131" s="230">
        <f t="shared" si="445"/>
        <v>0</v>
      </c>
      <c r="BJ131" s="230">
        <f t="shared" si="445"/>
        <v>0</v>
      </c>
      <c r="BK131" s="230">
        <f t="shared" si="445"/>
        <v>0</v>
      </c>
      <c r="BL131" s="230">
        <f t="shared" si="445"/>
        <v>0</v>
      </c>
      <c r="BM131" s="232"/>
      <c r="BN131" s="233"/>
      <c r="BO131" s="233"/>
      <c r="BP131" s="233"/>
      <c r="BQ131" s="233"/>
    </row>
    <row r="132" spans="1:69" ht="15.75" customHeight="1">
      <c r="A132" s="110"/>
      <c r="B132" s="110"/>
      <c r="C132" s="89" t="s">
        <v>380</v>
      </c>
      <c r="D132" s="90" t="s">
        <v>381</v>
      </c>
      <c r="E132" s="165"/>
      <c r="F132" s="165"/>
      <c r="G132" s="165"/>
      <c r="H132" s="165">
        <v>216000</v>
      </c>
      <c r="I132" s="95"/>
      <c r="J132" s="95"/>
      <c r="K132" s="95"/>
      <c r="L132" s="95"/>
      <c r="M132" s="96">
        <f t="shared" ref="M132:O132" si="446">Z132+AC132+AF132+AI132+AL132+AO132+AR132+AU132+AX132+BA132+BD132+BG132</f>
        <v>0</v>
      </c>
      <c r="N132" s="96">
        <f t="shared" si="446"/>
        <v>0</v>
      </c>
      <c r="O132" s="96">
        <f t="shared" si="446"/>
        <v>0</v>
      </c>
      <c r="P132" s="96">
        <f t="shared" ref="P132:R132" si="447">IF(BJ132=0,SUM(Z132+AC132+AF132+AI132+AL132+AO132+AR132+AU132+AX132+BA132+BD132+BG132),BJ132)</f>
        <v>0</v>
      </c>
      <c r="Q132" s="96">
        <f t="shared" si="447"/>
        <v>0</v>
      </c>
      <c r="R132" s="96">
        <f t="shared" si="447"/>
        <v>0</v>
      </c>
      <c r="S132" s="96">
        <f t="shared" ref="S132:T132" si="448">I132-M132</f>
        <v>0</v>
      </c>
      <c r="T132" s="96">
        <f t="shared" si="448"/>
        <v>0</v>
      </c>
      <c r="U132" s="96">
        <f t="shared" ref="U132:U136" si="449">L132-O132</f>
        <v>0</v>
      </c>
      <c r="V132" s="375" t="e">
        <f t="shared" si="221"/>
        <v>#DIV/0!</v>
      </c>
      <c r="W132" s="95">
        <f t="shared" si="440"/>
        <v>0</v>
      </c>
      <c r="X132" s="95">
        <f t="shared" si="441"/>
        <v>0</v>
      </c>
      <c r="Y132" s="376">
        <f t="shared" si="412"/>
        <v>0</v>
      </c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102">
        <v>0</v>
      </c>
      <c r="AL132" s="95"/>
      <c r="AM132" s="95"/>
      <c r="AN132" s="102">
        <v>0</v>
      </c>
      <c r="AO132" s="95"/>
      <c r="AP132" s="95"/>
      <c r="AQ132" s="102">
        <v>0</v>
      </c>
      <c r="AR132" s="95"/>
      <c r="AS132" s="95"/>
      <c r="AT132" s="95"/>
      <c r="AU132" s="118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5"/>
      <c r="BM132" s="98"/>
      <c r="BN132" s="99"/>
      <c r="BO132" s="99"/>
      <c r="BP132" s="99"/>
      <c r="BQ132" s="99"/>
    </row>
    <row r="133" spans="1:69" ht="15.75" customHeight="1">
      <c r="A133" s="88"/>
      <c r="B133" s="88"/>
      <c r="C133" s="89" t="s">
        <v>380</v>
      </c>
      <c r="D133" s="90" t="s">
        <v>382</v>
      </c>
      <c r="E133" s="165"/>
      <c r="F133" s="165"/>
      <c r="G133" s="165"/>
      <c r="H133" s="165"/>
      <c r="I133" s="95"/>
      <c r="J133" s="95"/>
      <c r="K133" s="95"/>
      <c r="L133" s="82"/>
      <c r="M133" s="96">
        <f t="shared" ref="M133:O133" si="450">Z133+AC133+AF133+AI133+AL133+AO133+AR133+AU133+AX133+BA133+BD133+BG133</f>
        <v>0</v>
      </c>
      <c r="N133" s="96">
        <f t="shared" si="450"/>
        <v>0</v>
      </c>
      <c r="O133" s="96">
        <f t="shared" si="450"/>
        <v>0</v>
      </c>
      <c r="P133" s="96">
        <f t="shared" ref="P133:R133" si="451">IF(BJ133=0,SUM(Z133+AC133+AF133+AI133+AL133+AO133+AR133+AU133+AX133+BA133+BD133+BG133),BJ133)</f>
        <v>0</v>
      </c>
      <c r="Q133" s="96">
        <f t="shared" si="451"/>
        <v>0</v>
      </c>
      <c r="R133" s="96">
        <f t="shared" si="451"/>
        <v>0</v>
      </c>
      <c r="S133" s="96">
        <f t="shared" ref="S133:T133" si="452">I133-M133</f>
        <v>0</v>
      </c>
      <c r="T133" s="96">
        <f t="shared" si="452"/>
        <v>0</v>
      </c>
      <c r="U133" s="96">
        <f t="shared" si="449"/>
        <v>0</v>
      </c>
      <c r="V133" s="375" t="e">
        <f t="shared" si="221"/>
        <v>#DIV/0!</v>
      </c>
      <c r="W133" s="95">
        <f t="shared" si="440"/>
        <v>0</v>
      </c>
      <c r="X133" s="95">
        <f t="shared" si="441"/>
        <v>0</v>
      </c>
      <c r="Y133" s="376">
        <f t="shared" si="412"/>
        <v>0</v>
      </c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4"/>
      <c r="AK133" s="95"/>
      <c r="AL133" s="95"/>
      <c r="AM133" s="94"/>
      <c r="AN133" s="95"/>
      <c r="AO133" s="95"/>
      <c r="AP133" s="94"/>
      <c r="AQ133" s="94"/>
      <c r="AR133" s="95"/>
      <c r="AS133" s="95"/>
      <c r="AT133" s="94"/>
      <c r="AU133" s="95"/>
      <c r="AV133" s="94"/>
      <c r="AW133" s="94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8"/>
      <c r="BN133" s="99"/>
      <c r="BO133" s="99"/>
      <c r="BP133" s="99"/>
      <c r="BQ133" s="99"/>
    </row>
    <row r="134" spans="1:69" ht="15.75" customHeight="1">
      <c r="A134" s="88"/>
      <c r="B134" s="88"/>
      <c r="C134" s="89" t="s">
        <v>380</v>
      </c>
      <c r="D134" s="90" t="s">
        <v>383</v>
      </c>
      <c r="E134" s="165"/>
      <c r="F134" s="165"/>
      <c r="G134" s="165"/>
      <c r="H134" s="165"/>
      <c r="I134" s="95"/>
      <c r="J134" s="95"/>
      <c r="K134" s="95"/>
      <c r="L134" s="95"/>
      <c r="M134" s="96">
        <f t="shared" ref="M134:O134" si="453">Z134+AC134+AF134+AI134+AL134+AO134+AR134+AU134+AX134+BA134+BD134+BG134</f>
        <v>0</v>
      </c>
      <c r="N134" s="96">
        <f t="shared" si="453"/>
        <v>0</v>
      </c>
      <c r="O134" s="96">
        <f t="shared" si="453"/>
        <v>0</v>
      </c>
      <c r="P134" s="96">
        <f t="shared" ref="P134:R134" si="454">IF(BJ134=0,SUM(Z134+AC134+AF134+AI134+AL134+AO134+AR134+AU134+AX134+BA134+BD134+BG134),BJ134)</f>
        <v>0</v>
      </c>
      <c r="Q134" s="96">
        <f t="shared" si="454"/>
        <v>0</v>
      </c>
      <c r="R134" s="96">
        <f t="shared" si="454"/>
        <v>0</v>
      </c>
      <c r="S134" s="96">
        <f t="shared" ref="S134:T134" si="455">I134-M134</f>
        <v>0</v>
      </c>
      <c r="T134" s="96">
        <f t="shared" si="455"/>
        <v>0</v>
      </c>
      <c r="U134" s="96">
        <f t="shared" si="449"/>
        <v>0</v>
      </c>
      <c r="V134" s="375" t="e">
        <f t="shared" si="221"/>
        <v>#DIV/0!</v>
      </c>
      <c r="W134" s="95">
        <f t="shared" si="440"/>
        <v>0</v>
      </c>
      <c r="X134" s="95">
        <f t="shared" si="441"/>
        <v>0</v>
      </c>
      <c r="Y134" s="376">
        <f t="shared" si="412"/>
        <v>0</v>
      </c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4"/>
      <c r="AK134" s="95"/>
      <c r="AL134" s="95"/>
      <c r="AM134" s="94"/>
      <c r="AN134" s="95"/>
      <c r="AO134" s="95"/>
      <c r="AP134" s="94"/>
      <c r="AQ134" s="94"/>
      <c r="AR134" s="95"/>
      <c r="AS134" s="95"/>
      <c r="AT134" s="94"/>
      <c r="AU134" s="95"/>
      <c r="AV134" s="94"/>
      <c r="AW134" s="94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5"/>
      <c r="BM134" s="98"/>
      <c r="BN134" s="99"/>
      <c r="BO134" s="99"/>
      <c r="BP134" s="99"/>
      <c r="BQ134" s="99"/>
    </row>
    <row r="135" spans="1:69" ht="15.75" customHeight="1">
      <c r="A135" s="88"/>
      <c r="B135" s="88"/>
      <c r="C135" s="89" t="s">
        <v>380</v>
      </c>
      <c r="D135" s="90" t="s">
        <v>384</v>
      </c>
      <c r="E135" s="165"/>
      <c r="F135" s="165"/>
      <c r="G135" s="165"/>
      <c r="H135" s="165"/>
      <c r="I135" s="95"/>
      <c r="J135" s="95"/>
      <c r="K135" s="95"/>
      <c r="L135" s="95"/>
      <c r="M135" s="96">
        <f t="shared" ref="M135:O135" si="456">Z135+AC135+AF135+AI135+AL135+AO135+AR135+AU135+AX135+BA135+BD135+BG135</f>
        <v>0</v>
      </c>
      <c r="N135" s="96">
        <f t="shared" si="456"/>
        <v>0</v>
      </c>
      <c r="O135" s="96">
        <f t="shared" si="456"/>
        <v>0</v>
      </c>
      <c r="P135" s="96">
        <f t="shared" ref="P135:R135" si="457">IF(BJ135=0,SUM(Z135+AC135+AF135+AI135+AL135+AO135+AR135+AU135+AX135+BA135+BD135+BG135),BJ135)</f>
        <v>0</v>
      </c>
      <c r="Q135" s="96">
        <f t="shared" si="457"/>
        <v>0</v>
      </c>
      <c r="R135" s="96">
        <f t="shared" si="457"/>
        <v>0</v>
      </c>
      <c r="S135" s="96">
        <f t="shared" ref="S135:T135" si="458">I135-M135</f>
        <v>0</v>
      </c>
      <c r="T135" s="96">
        <f t="shared" si="458"/>
        <v>0</v>
      </c>
      <c r="U135" s="96">
        <f t="shared" si="449"/>
        <v>0</v>
      </c>
      <c r="V135" s="375" t="e">
        <f t="shared" si="221"/>
        <v>#DIV/0!</v>
      </c>
      <c r="W135" s="95">
        <f t="shared" si="440"/>
        <v>0</v>
      </c>
      <c r="X135" s="95">
        <f t="shared" si="441"/>
        <v>0</v>
      </c>
      <c r="Y135" s="376">
        <f t="shared" si="412"/>
        <v>0</v>
      </c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4"/>
      <c r="AK135" s="95"/>
      <c r="AL135" s="95"/>
      <c r="AM135" s="94"/>
      <c r="AN135" s="95"/>
      <c r="AO135" s="95"/>
      <c r="AP135" s="94"/>
      <c r="AQ135" s="94"/>
      <c r="AR135" s="95"/>
      <c r="AS135" s="95"/>
      <c r="AT135" s="94"/>
      <c r="AU135" s="95"/>
      <c r="AV135" s="94"/>
      <c r="AW135" s="94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8"/>
      <c r="BN135" s="99"/>
      <c r="BO135" s="99"/>
      <c r="BP135" s="99"/>
      <c r="BQ135" s="99"/>
    </row>
    <row r="136" spans="1:69" ht="15.75" customHeight="1">
      <c r="A136" s="88"/>
      <c r="B136" s="88"/>
      <c r="C136" s="89" t="s">
        <v>385</v>
      </c>
      <c r="D136" s="90" t="s">
        <v>386</v>
      </c>
      <c r="E136" s="165"/>
      <c r="F136" s="165"/>
      <c r="G136" s="165"/>
      <c r="H136" s="165"/>
      <c r="I136" s="95"/>
      <c r="J136" s="95"/>
      <c r="K136" s="95"/>
      <c r="L136" s="238"/>
      <c r="M136" s="96">
        <f t="shared" ref="M136:O136" si="459">Z136+AC136+AF136+AI136+AL136+AO136+AR136+AU136+AX136+BA136+BD136+BG136</f>
        <v>0</v>
      </c>
      <c r="N136" s="96">
        <f t="shared" si="459"/>
        <v>0</v>
      </c>
      <c r="O136" s="96">
        <f t="shared" si="459"/>
        <v>0</v>
      </c>
      <c r="P136" s="96">
        <f t="shared" ref="P136:R136" si="460">IF(BJ136=0,SUM(Z136+AC136+AF136+AI136+AL136+AO136+AR136+AU136+AX136+BA136+BD136+BG136),BJ136)</f>
        <v>0</v>
      </c>
      <c r="Q136" s="96">
        <f t="shared" si="460"/>
        <v>0</v>
      </c>
      <c r="R136" s="96">
        <f t="shared" si="460"/>
        <v>0</v>
      </c>
      <c r="S136" s="96">
        <f t="shared" ref="S136:T136" si="461">I136-M136</f>
        <v>0</v>
      </c>
      <c r="T136" s="96">
        <f t="shared" si="461"/>
        <v>0</v>
      </c>
      <c r="U136" s="96">
        <f t="shared" si="449"/>
        <v>0</v>
      </c>
      <c r="V136" s="375" t="e">
        <f t="shared" si="221"/>
        <v>#DIV/0!</v>
      </c>
      <c r="W136" s="95">
        <f t="shared" si="440"/>
        <v>0</v>
      </c>
      <c r="X136" s="95">
        <f t="shared" si="441"/>
        <v>0</v>
      </c>
      <c r="Y136" s="376">
        <f t="shared" si="412"/>
        <v>0</v>
      </c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  <c r="BM136" s="98"/>
      <c r="BN136" s="99"/>
      <c r="BO136" s="99"/>
      <c r="BP136" s="99"/>
      <c r="BQ136" s="99"/>
    </row>
    <row r="137" spans="1:69" ht="15.75" customHeight="1">
      <c r="A137" s="239"/>
      <c r="B137" s="239"/>
      <c r="C137" s="228"/>
      <c r="D137" s="240" t="s">
        <v>387</v>
      </c>
      <c r="E137" s="241">
        <f>SUM(E138:E140)</f>
        <v>0</v>
      </c>
      <c r="F137" s="241"/>
      <c r="G137" s="241"/>
      <c r="H137" s="241">
        <f t="shared" ref="H137:O137" si="462">SUM(H138:H140)</f>
        <v>867964.47</v>
      </c>
      <c r="I137" s="241">
        <f t="shared" si="462"/>
        <v>0</v>
      </c>
      <c r="J137" s="241">
        <f t="shared" si="462"/>
        <v>203666.88</v>
      </c>
      <c r="K137" s="241">
        <f t="shared" si="462"/>
        <v>0</v>
      </c>
      <c r="L137" s="241">
        <f t="shared" si="462"/>
        <v>0</v>
      </c>
      <c r="M137" s="241">
        <f t="shared" si="462"/>
        <v>0</v>
      </c>
      <c r="N137" s="242">
        <f t="shared" si="462"/>
        <v>130838</v>
      </c>
      <c r="O137" s="242">
        <f t="shared" si="462"/>
        <v>0</v>
      </c>
      <c r="P137" s="242">
        <f t="shared" ref="P137:R137" si="463">IF(BJ137=0,SUM(Z137+AC137+AF137+AI137+AL137+AO137+AR137+AU137+AX137+BA137+BD137+BG137),BJ137)</f>
        <v>0</v>
      </c>
      <c r="Q137" s="242">
        <f t="shared" si="463"/>
        <v>130838</v>
      </c>
      <c r="R137" s="242">
        <f t="shared" si="463"/>
        <v>0</v>
      </c>
      <c r="S137" s="241">
        <f t="shared" ref="S137:U137" si="464">SUM(S138:S140)</f>
        <v>0</v>
      </c>
      <c r="T137" s="185">
        <f t="shared" si="464"/>
        <v>72828.88</v>
      </c>
      <c r="U137" s="185">
        <f t="shared" si="464"/>
        <v>0</v>
      </c>
      <c r="V137" s="375">
        <f t="shared" si="221"/>
        <v>1.0198167886297431</v>
      </c>
      <c r="W137" s="95"/>
      <c r="X137" s="95"/>
      <c r="Y137" s="376">
        <f t="shared" si="412"/>
        <v>0</v>
      </c>
      <c r="Z137" s="241">
        <f t="shared" ref="Z137:BL137" si="465">SUM(Z138:Z140)</f>
        <v>0</v>
      </c>
      <c r="AA137" s="241">
        <f t="shared" si="465"/>
        <v>0</v>
      </c>
      <c r="AB137" s="241">
        <f t="shared" si="465"/>
        <v>0</v>
      </c>
      <c r="AC137" s="241">
        <f t="shared" si="465"/>
        <v>0</v>
      </c>
      <c r="AD137" s="241">
        <f t="shared" si="465"/>
        <v>0</v>
      </c>
      <c r="AE137" s="241">
        <f t="shared" si="465"/>
        <v>0</v>
      </c>
      <c r="AF137" s="241">
        <f t="shared" si="465"/>
        <v>0</v>
      </c>
      <c r="AG137" s="241">
        <f t="shared" si="465"/>
        <v>59424.31</v>
      </c>
      <c r="AH137" s="241">
        <f t="shared" si="465"/>
        <v>0</v>
      </c>
      <c r="AI137" s="241">
        <f t="shared" si="465"/>
        <v>0</v>
      </c>
      <c r="AJ137" s="241">
        <f t="shared" si="465"/>
        <v>71413.69</v>
      </c>
      <c r="AK137" s="241">
        <f t="shared" si="465"/>
        <v>0</v>
      </c>
      <c r="AL137" s="241">
        <f t="shared" si="465"/>
        <v>0</v>
      </c>
      <c r="AM137" s="241">
        <f t="shared" si="465"/>
        <v>0</v>
      </c>
      <c r="AN137" s="241">
        <f t="shared" si="465"/>
        <v>0</v>
      </c>
      <c r="AO137" s="241">
        <f t="shared" si="465"/>
        <v>0</v>
      </c>
      <c r="AP137" s="241">
        <f t="shared" si="465"/>
        <v>0</v>
      </c>
      <c r="AQ137" s="241">
        <f t="shared" si="465"/>
        <v>0</v>
      </c>
      <c r="AR137" s="241">
        <f t="shared" si="465"/>
        <v>0</v>
      </c>
      <c r="AS137" s="241">
        <f t="shared" si="465"/>
        <v>0</v>
      </c>
      <c r="AT137" s="241">
        <f t="shared" si="465"/>
        <v>0</v>
      </c>
      <c r="AU137" s="241">
        <f t="shared" si="465"/>
        <v>0</v>
      </c>
      <c r="AV137" s="241">
        <f t="shared" si="465"/>
        <v>0</v>
      </c>
      <c r="AW137" s="241">
        <f t="shared" si="465"/>
        <v>0</v>
      </c>
      <c r="AX137" s="241">
        <f t="shared" si="465"/>
        <v>0</v>
      </c>
      <c r="AY137" s="241">
        <f t="shared" si="465"/>
        <v>0</v>
      </c>
      <c r="AZ137" s="241">
        <f t="shared" si="465"/>
        <v>0</v>
      </c>
      <c r="BA137" s="241">
        <f t="shared" si="465"/>
        <v>0</v>
      </c>
      <c r="BB137" s="241">
        <f t="shared" si="465"/>
        <v>0</v>
      </c>
      <c r="BC137" s="241">
        <f t="shared" si="465"/>
        <v>0</v>
      </c>
      <c r="BD137" s="241">
        <f t="shared" si="465"/>
        <v>0</v>
      </c>
      <c r="BE137" s="241">
        <f t="shared" si="465"/>
        <v>0</v>
      </c>
      <c r="BF137" s="241">
        <f t="shared" si="465"/>
        <v>0</v>
      </c>
      <c r="BG137" s="241">
        <f t="shared" si="465"/>
        <v>0</v>
      </c>
      <c r="BH137" s="241">
        <f t="shared" si="465"/>
        <v>0</v>
      </c>
      <c r="BI137" s="241">
        <f t="shared" si="465"/>
        <v>0</v>
      </c>
      <c r="BJ137" s="241">
        <f t="shared" si="465"/>
        <v>0</v>
      </c>
      <c r="BK137" s="241">
        <f t="shared" si="465"/>
        <v>0</v>
      </c>
      <c r="BL137" s="241">
        <f t="shared" si="465"/>
        <v>0</v>
      </c>
      <c r="BM137" s="232"/>
      <c r="BN137" s="233"/>
      <c r="BO137" s="233"/>
      <c r="BP137" s="233"/>
      <c r="BQ137" s="233"/>
    </row>
    <row r="138" spans="1:69" ht="15.75" customHeight="1">
      <c r="A138" s="88"/>
      <c r="B138" s="205" t="s">
        <v>206</v>
      </c>
      <c r="C138" s="100" t="s">
        <v>388</v>
      </c>
      <c r="D138" s="90" t="s">
        <v>138</v>
      </c>
      <c r="E138" s="91">
        <v>0</v>
      </c>
      <c r="F138" s="91"/>
      <c r="G138" s="91"/>
      <c r="H138" s="194"/>
      <c r="I138" s="95"/>
      <c r="J138" s="95">
        <v>193192.78</v>
      </c>
      <c r="K138" s="95"/>
      <c r="L138" s="95"/>
      <c r="M138" s="96">
        <f t="shared" ref="M138:O138" si="466">Z138+AC138+AF138+AI138+AL138+AO138+AR138+AU138+AX138+BA138+BD138+BG138</f>
        <v>0</v>
      </c>
      <c r="N138" s="96">
        <f t="shared" si="466"/>
        <v>130838</v>
      </c>
      <c r="O138" s="96">
        <f t="shared" si="466"/>
        <v>0</v>
      </c>
      <c r="P138" s="96">
        <f t="shared" ref="P138:R138" si="467">IF(BJ138=0,SUM(Z138+AC138+AF138+AI138+AL138+AO138+AR138+AU138+AX138+BA138+BD138+BG138),BJ138)</f>
        <v>0</v>
      </c>
      <c r="Q138" s="96">
        <f t="shared" si="467"/>
        <v>130838</v>
      </c>
      <c r="R138" s="96">
        <f t="shared" si="467"/>
        <v>0</v>
      </c>
      <c r="S138" s="96">
        <f t="shared" ref="S138:T138" si="468">I138-M138</f>
        <v>0</v>
      </c>
      <c r="T138" s="96">
        <f t="shared" si="468"/>
        <v>62354.78</v>
      </c>
      <c r="U138" s="96">
        <f t="shared" ref="U138:U140" si="469">L138-O138</f>
        <v>0</v>
      </c>
      <c r="V138" s="375">
        <f t="shared" si="221"/>
        <v>0.87314883182762293</v>
      </c>
      <c r="W138" s="95"/>
      <c r="X138" s="95">
        <f t="shared" ref="X138:X150" si="470">W138-T138</f>
        <v>-62354.78</v>
      </c>
      <c r="Y138" s="376">
        <f t="shared" si="412"/>
        <v>62354.78</v>
      </c>
      <c r="Z138" s="95"/>
      <c r="AA138" s="95"/>
      <c r="AB138" s="95"/>
      <c r="AC138" s="95"/>
      <c r="AD138" s="95"/>
      <c r="AE138" s="95"/>
      <c r="AF138" s="95"/>
      <c r="AG138" s="95">
        <f>59424.31</f>
        <v>59424.31</v>
      </c>
      <c r="AH138" s="95"/>
      <c r="AI138" s="95"/>
      <c r="AJ138" s="95">
        <f>31947.84+39465.85</f>
        <v>71413.69</v>
      </c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5"/>
      <c r="BM138" s="98"/>
      <c r="BN138" s="99"/>
      <c r="BO138" s="99"/>
      <c r="BP138" s="99"/>
      <c r="BQ138" s="99"/>
    </row>
    <row r="139" spans="1:69" ht="15.75" customHeight="1">
      <c r="A139" s="88"/>
      <c r="B139" s="205"/>
      <c r="C139" s="100" t="s">
        <v>388</v>
      </c>
      <c r="D139" s="121" t="s">
        <v>139</v>
      </c>
      <c r="E139" s="91"/>
      <c r="F139" s="91"/>
      <c r="G139" s="91"/>
      <c r="H139" s="194">
        <v>400000</v>
      </c>
      <c r="I139" s="118"/>
      <c r="J139" s="95"/>
      <c r="K139" s="95"/>
      <c r="L139" s="201"/>
      <c r="M139" s="96">
        <f t="shared" ref="M139:O139" si="471">Z139+AC139+AF139+AI139+AL139+AO139+AR139+AU139+AX139+BA139+BD139+BG139</f>
        <v>0</v>
      </c>
      <c r="N139" s="96">
        <f t="shared" si="471"/>
        <v>0</v>
      </c>
      <c r="O139" s="96">
        <f t="shared" si="471"/>
        <v>0</v>
      </c>
      <c r="P139" s="96">
        <f t="shared" ref="P139:R139" si="472">IF(BJ139=0,SUM(Z139+AC139+AF139+AI139+AL139+AO139+AR139+AU139+AX139+BA139+BD139+BG139),BJ139)</f>
        <v>0</v>
      </c>
      <c r="Q139" s="96">
        <f t="shared" si="472"/>
        <v>0</v>
      </c>
      <c r="R139" s="96">
        <f t="shared" si="472"/>
        <v>0</v>
      </c>
      <c r="S139" s="96">
        <f t="shared" ref="S139:T139" si="473">I139-M139</f>
        <v>0</v>
      </c>
      <c r="T139" s="96">
        <f t="shared" si="473"/>
        <v>0</v>
      </c>
      <c r="U139" s="96">
        <f t="shared" si="469"/>
        <v>0</v>
      </c>
      <c r="V139" s="375" t="e">
        <f t="shared" si="221"/>
        <v>#DIV/0!</v>
      </c>
      <c r="W139" s="95">
        <f t="shared" ref="W139:W159" si="474">AJ139*11</f>
        <v>0</v>
      </c>
      <c r="X139" s="95">
        <f t="shared" si="470"/>
        <v>0</v>
      </c>
      <c r="Y139" s="376">
        <f t="shared" si="412"/>
        <v>0</v>
      </c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8"/>
      <c r="BN139" s="99"/>
      <c r="BO139" s="99"/>
      <c r="BP139" s="99"/>
      <c r="BQ139" s="99"/>
    </row>
    <row r="140" spans="1:69" ht="15.75" customHeight="1">
      <c r="A140" s="88"/>
      <c r="B140" s="205" t="s">
        <v>389</v>
      </c>
      <c r="C140" s="89"/>
      <c r="D140" s="121" t="s">
        <v>139</v>
      </c>
      <c r="E140" s="165"/>
      <c r="F140" s="165"/>
      <c r="G140" s="165"/>
      <c r="H140" s="165">
        <v>467964.47</v>
      </c>
      <c r="I140" s="95"/>
      <c r="J140" s="95">
        <v>10474.1</v>
      </c>
      <c r="K140" s="95"/>
      <c r="L140" s="243"/>
      <c r="M140" s="96">
        <f t="shared" ref="M140:O140" si="475">Z140+AC140+AF140+AI140+AL140+AO140+AR140+AU140+AX140+BA140+BD140+BG140</f>
        <v>0</v>
      </c>
      <c r="N140" s="96">
        <f t="shared" si="475"/>
        <v>0</v>
      </c>
      <c r="O140" s="96">
        <f t="shared" si="475"/>
        <v>0</v>
      </c>
      <c r="P140" s="96">
        <f t="shared" ref="P140:R140" si="476">IF(BJ140=0,SUM(Z140+AC140+AF140+AI140+AL140+AO140+AR140+AU140+AX140+BA140+BD140+BG140),BJ140)</f>
        <v>0</v>
      </c>
      <c r="Q140" s="96">
        <f t="shared" si="476"/>
        <v>0</v>
      </c>
      <c r="R140" s="96">
        <f t="shared" si="476"/>
        <v>0</v>
      </c>
      <c r="S140" s="96">
        <f t="shared" ref="S140:T140" si="477">I140-M140</f>
        <v>0</v>
      </c>
      <c r="T140" s="96">
        <f t="shared" si="477"/>
        <v>10474.1</v>
      </c>
      <c r="U140" s="96">
        <f t="shared" si="469"/>
        <v>0</v>
      </c>
      <c r="V140" s="375" t="e">
        <f t="shared" si="221"/>
        <v>#DIV/0!</v>
      </c>
      <c r="W140" s="95">
        <f t="shared" si="474"/>
        <v>0</v>
      </c>
      <c r="X140" s="95">
        <f t="shared" si="470"/>
        <v>-10474.1</v>
      </c>
      <c r="Y140" s="376">
        <f t="shared" si="412"/>
        <v>10474.1</v>
      </c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8"/>
      <c r="BN140" s="99"/>
      <c r="BO140" s="99"/>
      <c r="BP140" s="99"/>
      <c r="BQ140" s="99"/>
    </row>
    <row r="141" spans="1:69" ht="15.75" customHeight="1">
      <c r="A141" s="239"/>
      <c r="B141" s="239"/>
      <c r="C141" s="228"/>
      <c r="D141" s="240" t="s">
        <v>390</v>
      </c>
      <c r="E141" s="241">
        <f>SUM(E142:E144)</f>
        <v>0</v>
      </c>
      <c r="F141" s="241"/>
      <c r="G141" s="241"/>
      <c r="H141" s="241">
        <f t="shared" ref="H141:I141" si="478">SUM(H142:H144)</f>
        <v>90000</v>
      </c>
      <c r="I141" s="241">
        <f t="shared" si="478"/>
        <v>0</v>
      </c>
      <c r="J141" s="241">
        <f t="shared" ref="J141:K141" si="479">SUM(J142:J145)</f>
        <v>4237.2</v>
      </c>
      <c r="K141" s="241">
        <f t="shared" si="479"/>
        <v>0</v>
      </c>
      <c r="L141" s="241">
        <f t="shared" ref="L141:M141" si="480">SUM(L142:L144)</f>
        <v>0</v>
      </c>
      <c r="M141" s="241">
        <f t="shared" si="480"/>
        <v>0</v>
      </c>
      <c r="N141" s="242">
        <f>SUM(N142:N145)</f>
        <v>4237.2</v>
      </c>
      <c r="O141" s="242">
        <f>SUM(O142:O144)</f>
        <v>0</v>
      </c>
      <c r="P141" s="242">
        <f t="shared" ref="P141:R141" si="481">IF(BJ141=0,SUM(Z141+AC141+AF141+AI141+AL141+AO141+AR141+AU141+AX141+BA141+BD141+BG141),BJ141)</f>
        <v>0</v>
      </c>
      <c r="Q141" s="242">
        <f t="shared" si="481"/>
        <v>4237.2</v>
      </c>
      <c r="R141" s="242">
        <f t="shared" si="481"/>
        <v>0</v>
      </c>
      <c r="S141" s="241">
        <f t="shared" ref="S141:U141" si="482">SUM(S142:S144)</f>
        <v>0</v>
      </c>
      <c r="T141" s="185">
        <f t="shared" si="482"/>
        <v>0</v>
      </c>
      <c r="U141" s="185">
        <f t="shared" si="482"/>
        <v>0</v>
      </c>
      <c r="V141" s="375" t="e">
        <f t="shared" si="221"/>
        <v>#DIV/0!</v>
      </c>
      <c r="W141" s="95">
        <f t="shared" si="474"/>
        <v>0</v>
      </c>
      <c r="X141" s="95">
        <f t="shared" si="470"/>
        <v>0</v>
      </c>
      <c r="Y141" s="376">
        <f t="shared" si="412"/>
        <v>0</v>
      </c>
      <c r="Z141" s="241">
        <f t="shared" ref="Z141:AF141" si="483">SUM(Z142:Z144)</f>
        <v>0</v>
      </c>
      <c r="AA141" s="241">
        <f t="shared" si="483"/>
        <v>0</v>
      </c>
      <c r="AB141" s="241">
        <f t="shared" si="483"/>
        <v>0</v>
      </c>
      <c r="AC141" s="241">
        <f t="shared" si="483"/>
        <v>0</v>
      </c>
      <c r="AD141" s="241">
        <f t="shared" si="483"/>
        <v>0</v>
      </c>
      <c r="AE141" s="241">
        <f t="shared" si="483"/>
        <v>0</v>
      </c>
      <c r="AF141" s="241">
        <f t="shared" si="483"/>
        <v>0</v>
      </c>
      <c r="AG141" s="241">
        <f>SUM(AG142:AG145)</f>
        <v>4237.2</v>
      </c>
      <c r="AH141" s="241">
        <f t="shared" ref="AH141:BL141" si="484">SUM(AH142:AH144)</f>
        <v>0</v>
      </c>
      <c r="AI141" s="241">
        <f t="shared" si="484"/>
        <v>0</v>
      </c>
      <c r="AJ141" s="241">
        <f t="shared" si="484"/>
        <v>0</v>
      </c>
      <c r="AK141" s="241">
        <f t="shared" si="484"/>
        <v>0</v>
      </c>
      <c r="AL141" s="241">
        <f t="shared" si="484"/>
        <v>0</v>
      </c>
      <c r="AM141" s="241">
        <f t="shared" si="484"/>
        <v>0</v>
      </c>
      <c r="AN141" s="241">
        <f t="shared" si="484"/>
        <v>0</v>
      </c>
      <c r="AO141" s="241">
        <f t="shared" si="484"/>
        <v>0</v>
      </c>
      <c r="AP141" s="241">
        <f t="shared" si="484"/>
        <v>0</v>
      </c>
      <c r="AQ141" s="241">
        <f t="shared" si="484"/>
        <v>0</v>
      </c>
      <c r="AR141" s="241">
        <f t="shared" si="484"/>
        <v>0</v>
      </c>
      <c r="AS141" s="241">
        <f t="shared" si="484"/>
        <v>0</v>
      </c>
      <c r="AT141" s="241">
        <f t="shared" si="484"/>
        <v>0</v>
      </c>
      <c r="AU141" s="241">
        <f t="shared" si="484"/>
        <v>0</v>
      </c>
      <c r="AV141" s="241">
        <f t="shared" si="484"/>
        <v>0</v>
      </c>
      <c r="AW141" s="241">
        <f t="shared" si="484"/>
        <v>0</v>
      </c>
      <c r="AX141" s="241">
        <f t="shared" si="484"/>
        <v>0</v>
      </c>
      <c r="AY141" s="241">
        <f t="shared" si="484"/>
        <v>0</v>
      </c>
      <c r="AZ141" s="241">
        <f t="shared" si="484"/>
        <v>0</v>
      </c>
      <c r="BA141" s="241">
        <f t="shared" si="484"/>
        <v>0</v>
      </c>
      <c r="BB141" s="241">
        <f t="shared" si="484"/>
        <v>0</v>
      </c>
      <c r="BC141" s="241">
        <f t="shared" si="484"/>
        <v>0</v>
      </c>
      <c r="BD141" s="241">
        <f t="shared" si="484"/>
        <v>0</v>
      </c>
      <c r="BE141" s="241">
        <f t="shared" si="484"/>
        <v>0</v>
      </c>
      <c r="BF141" s="241">
        <f t="shared" si="484"/>
        <v>0</v>
      </c>
      <c r="BG141" s="241">
        <f t="shared" si="484"/>
        <v>0</v>
      </c>
      <c r="BH141" s="241">
        <f t="shared" si="484"/>
        <v>0</v>
      </c>
      <c r="BI141" s="241">
        <f t="shared" si="484"/>
        <v>0</v>
      </c>
      <c r="BJ141" s="241">
        <f t="shared" si="484"/>
        <v>0</v>
      </c>
      <c r="BK141" s="241">
        <f t="shared" si="484"/>
        <v>0</v>
      </c>
      <c r="BL141" s="241">
        <f t="shared" si="484"/>
        <v>0</v>
      </c>
      <c r="BM141" s="232"/>
      <c r="BN141" s="233"/>
      <c r="BO141" s="233"/>
      <c r="BP141" s="233"/>
      <c r="BQ141" s="233"/>
    </row>
    <row r="142" spans="1:69" ht="15.75" customHeight="1">
      <c r="A142" s="88"/>
      <c r="B142" s="88"/>
      <c r="C142" s="89" t="s">
        <v>388</v>
      </c>
      <c r="D142" s="121" t="s">
        <v>743</v>
      </c>
      <c r="E142" s="165"/>
      <c r="F142" s="165"/>
      <c r="G142" s="165"/>
      <c r="H142" s="146">
        <v>90000</v>
      </c>
      <c r="I142" s="95"/>
      <c r="J142" s="95"/>
      <c r="K142" s="95"/>
      <c r="L142" s="201"/>
      <c r="M142" s="96">
        <f t="shared" ref="M142:O142" si="485">Z142+AC142+AF142+AI142+AL142+AO142+AR142+AU142+AX142+BA142+BD142+BG142</f>
        <v>0</v>
      </c>
      <c r="N142" s="96">
        <f t="shared" si="485"/>
        <v>0</v>
      </c>
      <c r="O142" s="96">
        <f t="shared" si="485"/>
        <v>0</v>
      </c>
      <c r="P142" s="96">
        <f t="shared" ref="P142:R142" si="486">IF(BJ142=0,SUM(Z142+AC142+AF142+AI142+AL142+AO142+AR142+AU142+AX142+BA142+BD142+BG142),BJ142)</f>
        <v>0</v>
      </c>
      <c r="Q142" s="96">
        <f t="shared" si="486"/>
        <v>0</v>
      </c>
      <c r="R142" s="96">
        <f t="shared" si="486"/>
        <v>0</v>
      </c>
      <c r="S142" s="96">
        <f t="shared" ref="S142:T142" si="487">I142-M142</f>
        <v>0</v>
      </c>
      <c r="T142" s="96">
        <f t="shared" si="487"/>
        <v>0</v>
      </c>
      <c r="U142" s="96">
        <f t="shared" ref="U142:U144" si="488">L142-O142</f>
        <v>0</v>
      </c>
      <c r="V142" s="375" t="e">
        <f t="shared" si="221"/>
        <v>#DIV/0!</v>
      </c>
      <c r="W142" s="95">
        <f t="shared" si="474"/>
        <v>0</v>
      </c>
      <c r="X142" s="95">
        <f t="shared" si="470"/>
        <v>0</v>
      </c>
      <c r="Y142" s="376">
        <f t="shared" si="412"/>
        <v>0</v>
      </c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8"/>
      <c r="BN142" s="99"/>
      <c r="BO142" s="99"/>
      <c r="BP142" s="99"/>
      <c r="BQ142" s="99"/>
    </row>
    <row r="143" spans="1:69" ht="15.75" customHeight="1">
      <c r="A143" s="88"/>
      <c r="B143" s="88"/>
      <c r="C143" s="89" t="s">
        <v>385</v>
      </c>
      <c r="D143" s="90" t="s">
        <v>392</v>
      </c>
      <c r="E143" s="165"/>
      <c r="F143" s="165"/>
      <c r="G143" s="165"/>
      <c r="H143" s="165"/>
      <c r="I143" s="201"/>
      <c r="J143" s="95"/>
      <c r="K143" s="95"/>
      <c r="L143" s="201"/>
      <c r="M143" s="96">
        <f t="shared" ref="M143:O143" si="489">Z143+AC143+AF143+AI143+AL143+AO143+AR143+AU143+AX143+BA143+BD143+BG143</f>
        <v>0</v>
      </c>
      <c r="N143" s="96">
        <f t="shared" si="489"/>
        <v>0</v>
      </c>
      <c r="O143" s="96">
        <f t="shared" si="489"/>
        <v>0</v>
      </c>
      <c r="P143" s="96">
        <f t="shared" ref="P143:R143" si="490">IF(BJ143=0,SUM(Z143+AC143+AF143+AI143+AL143+AO143+AR143+AU143+AX143+BA143+BD143+BG143),BJ143)</f>
        <v>0</v>
      </c>
      <c r="Q143" s="96">
        <f t="shared" si="490"/>
        <v>0</v>
      </c>
      <c r="R143" s="96">
        <f t="shared" si="490"/>
        <v>0</v>
      </c>
      <c r="S143" s="96">
        <f t="shared" ref="S143:T143" si="491">I143-M143</f>
        <v>0</v>
      </c>
      <c r="T143" s="96">
        <f t="shared" si="491"/>
        <v>0</v>
      </c>
      <c r="U143" s="96">
        <f t="shared" si="488"/>
        <v>0</v>
      </c>
      <c r="V143" s="375" t="e">
        <f t="shared" si="221"/>
        <v>#DIV/0!</v>
      </c>
      <c r="W143" s="95">
        <f t="shared" si="474"/>
        <v>0</v>
      </c>
      <c r="X143" s="95">
        <f t="shared" si="470"/>
        <v>0</v>
      </c>
      <c r="Y143" s="376">
        <f t="shared" si="412"/>
        <v>0</v>
      </c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102">
        <v>0</v>
      </c>
      <c r="BG143" s="95"/>
      <c r="BH143" s="95"/>
      <c r="BI143" s="95"/>
      <c r="BJ143" s="95"/>
      <c r="BK143" s="95"/>
      <c r="BL143" s="95"/>
      <c r="BM143" s="98"/>
      <c r="BN143" s="99"/>
      <c r="BO143" s="99"/>
      <c r="BP143" s="99"/>
      <c r="BQ143" s="99"/>
    </row>
    <row r="144" spans="1:69" ht="15.75" customHeight="1">
      <c r="A144" s="88"/>
      <c r="B144" s="88"/>
      <c r="C144" s="89" t="s">
        <v>385</v>
      </c>
      <c r="D144" s="90" t="s">
        <v>393</v>
      </c>
      <c r="E144" s="165"/>
      <c r="F144" s="165"/>
      <c r="G144" s="165"/>
      <c r="H144" s="165"/>
      <c r="I144" s="95"/>
      <c r="J144" s="95"/>
      <c r="K144" s="95"/>
      <c r="L144" s="243"/>
      <c r="M144" s="96">
        <f t="shared" ref="M144:O144" si="492">Z144+AC144+AF144+AI144+AL144+AO144+AR144+AU144+AX144+BA144+BD144+BG144</f>
        <v>0</v>
      </c>
      <c r="N144" s="96">
        <f t="shared" si="492"/>
        <v>0</v>
      </c>
      <c r="O144" s="96">
        <f t="shared" si="492"/>
        <v>0</v>
      </c>
      <c r="P144" s="96">
        <f t="shared" ref="P144:R144" si="493">IF(BJ144=0,SUM(Z144+AC144+AF144+AI144+AL144+AO144+AR144+AU144+AX144+BA144+BD144+BG144),BJ144)</f>
        <v>0</v>
      </c>
      <c r="Q144" s="96">
        <f t="shared" si="493"/>
        <v>0</v>
      </c>
      <c r="R144" s="96">
        <f t="shared" si="493"/>
        <v>0</v>
      </c>
      <c r="S144" s="96">
        <f t="shared" ref="S144:T144" si="494">I144-M144</f>
        <v>0</v>
      </c>
      <c r="T144" s="96">
        <f t="shared" si="494"/>
        <v>0</v>
      </c>
      <c r="U144" s="96">
        <f t="shared" si="488"/>
        <v>0</v>
      </c>
      <c r="V144" s="375" t="e">
        <f t="shared" si="221"/>
        <v>#DIV/0!</v>
      </c>
      <c r="W144" s="95">
        <f t="shared" si="474"/>
        <v>0</v>
      </c>
      <c r="X144" s="95">
        <f t="shared" si="470"/>
        <v>0</v>
      </c>
      <c r="Y144" s="376">
        <f t="shared" si="412"/>
        <v>0</v>
      </c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8"/>
      <c r="BN144" s="99"/>
      <c r="BO144" s="99"/>
      <c r="BP144" s="99"/>
      <c r="BQ144" s="99"/>
    </row>
    <row r="145" spans="1:69" ht="15.75" customHeight="1">
      <c r="A145" s="88"/>
      <c r="B145" s="205" t="s">
        <v>394</v>
      </c>
      <c r="C145" s="89" t="s">
        <v>395</v>
      </c>
      <c r="D145" s="90" t="s">
        <v>396</v>
      </c>
      <c r="E145" s="165"/>
      <c r="F145" s="165"/>
      <c r="G145" s="165"/>
      <c r="H145" s="165"/>
      <c r="I145" s="95"/>
      <c r="J145" s="95">
        <v>4237.2</v>
      </c>
      <c r="K145" s="95"/>
      <c r="L145" s="243"/>
      <c r="M145" s="96"/>
      <c r="N145" s="96">
        <f t="shared" ref="N145:O145" si="495">AA145+AD145+AG145+AJ145+AM145+AP145+AS145+AV145+AY145+BB145+BE145+BH145</f>
        <v>4237.2</v>
      </c>
      <c r="O145" s="96">
        <f t="shared" si="495"/>
        <v>0</v>
      </c>
      <c r="P145" s="96">
        <f t="shared" ref="P145:Q145" si="496">IF(BJ145=0,SUM(Z145+AC145+AF145+AI145+AL145+AO145+AR145+AU145+AX145+BA145+BD145+BG145),BJ145)</f>
        <v>0</v>
      </c>
      <c r="Q145" s="96">
        <f t="shared" si="496"/>
        <v>4237.2</v>
      </c>
      <c r="R145" s="96"/>
      <c r="S145" s="96"/>
      <c r="T145" s="96"/>
      <c r="U145" s="96"/>
      <c r="V145" s="375" t="e">
        <f t="shared" si="221"/>
        <v>#DIV/0!</v>
      </c>
      <c r="W145" s="95">
        <f t="shared" si="474"/>
        <v>0</v>
      </c>
      <c r="X145" s="95">
        <f t="shared" si="470"/>
        <v>0</v>
      </c>
      <c r="Y145" s="376">
        <f t="shared" si="412"/>
        <v>0</v>
      </c>
      <c r="Z145" s="95"/>
      <c r="AA145" s="95"/>
      <c r="AB145" s="95"/>
      <c r="AC145" s="95"/>
      <c r="AD145" s="95"/>
      <c r="AE145" s="95"/>
      <c r="AF145" s="95"/>
      <c r="AG145" s="102">
        <f>3088+1149.2</f>
        <v>4237.2</v>
      </c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8"/>
      <c r="BN145" s="99"/>
      <c r="BO145" s="99"/>
      <c r="BP145" s="99"/>
      <c r="BQ145" s="99"/>
    </row>
    <row r="146" spans="1:69" ht="15.75" customHeight="1">
      <c r="A146" s="181"/>
      <c r="B146" s="181"/>
      <c r="C146" s="221"/>
      <c r="D146" s="223" t="s">
        <v>397</v>
      </c>
      <c r="E146" s="185">
        <f>SUM(E147:E150)</f>
        <v>0</v>
      </c>
      <c r="F146" s="185"/>
      <c r="G146" s="185"/>
      <c r="H146" s="185">
        <f t="shared" ref="H146:O146" si="497">SUM(H147:H150)</f>
        <v>0</v>
      </c>
      <c r="I146" s="185">
        <f t="shared" si="497"/>
        <v>0</v>
      </c>
      <c r="J146" s="185">
        <f t="shared" si="497"/>
        <v>500</v>
      </c>
      <c r="K146" s="185">
        <f t="shared" si="497"/>
        <v>0</v>
      </c>
      <c r="L146" s="185">
        <f t="shared" si="497"/>
        <v>0</v>
      </c>
      <c r="M146" s="185">
        <f t="shared" si="497"/>
        <v>0</v>
      </c>
      <c r="N146" s="185">
        <f t="shared" si="497"/>
        <v>500</v>
      </c>
      <c r="O146" s="185">
        <f t="shared" si="497"/>
        <v>0</v>
      </c>
      <c r="P146" s="244">
        <f t="shared" ref="P146:R146" si="498">IF(BJ146=0,SUM(Z146+AC146+AF146+AI146+AL146+AO146+AR146+AU146+AX146+BA146+BD146+BG146),BJ146)</f>
        <v>0</v>
      </c>
      <c r="Q146" s="244">
        <f t="shared" si="498"/>
        <v>500</v>
      </c>
      <c r="R146" s="244">
        <f t="shared" si="498"/>
        <v>0</v>
      </c>
      <c r="S146" s="185">
        <f t="shared" ref="S146:U146" si="499">SUM(S147:S150)</f>
        <v>0</v>
      </c>
      <c r="T146" s="185">
        <f t="shared" si="499"/>
        <v>0</v>
      </c>
      <c r="U146" s="185">
        <f t="shared" si="499"/>
        <v>0</v>
      </c>
      <c r="V146" s="375" t="e">
        <f t="shared" si="221"/>
        <v>#DIV/0!</v>
      </c>
      <c r="W146" s="95">
        <f t="shared" si="474"/>
        <v>0</v>
      </c>
      <c r="X146" s="95">
        <f t="shared" si="470"/>
        <v>0</v>
      </c>
      <c r="Y146" s="376">
        <f t="shared" si="412"/>
        <v>0</v>
      </c>
      <c r="Z146" s="185">
        <f t="shared" ref="Z146:BL146" si="500">SUM(Z147:Z150)</f>
        <v>0</v>
      </c>
      <c r="AA146" s="185">
        <f t="shared" si="500"/>
        <v>500</v>
      </c>
      <c r="AB146" s="185">
        <f t="shared" si="500"/>
        <v>0</v>
      </c>
      <c r="AC146" s="185">
        <f t="shared" si="500"/>
        <v>0</v>
      </c>
      <c r="AD146" s="185">
        <f t="shared" si="500"/>
        <v>0</v>
      </c>
      <c r="AE146" s="185">
        <f t="shared" si="500"/>
        <v>0</v>
      </c>
      <c r="AF146" s="185">
        <f t="shared" si="500"/>
        <v>0</v>
      </c>
      <c r="AG146" s="185">
        <f t="shared" si="500"/>
        <v>0</v>
      </c>
      <c r="AH146" s="185">
        <f t="shared" si="500"/>
        <v>0</v>
      </c>
      <c r="AI146" s="185">
        <f t="shared" si="500"/>
        <v>0</v>
      </c>
      <c r="AJ146" s="185">
        <f t="shared" si="500"/>
        <v>0</v>
      </c>
      <c r="AK146" s="185">
        <f t="shared" si="500"/>
        <v>0</v>
      </c>
      <c r="AL146" s="185">
        <f t="shared" si="500"/>
        <v>0</v>
      </c>
      <c r="AM146" s="185">
        <f t="shared" si="500"/>
        <v>0</v>
      </c>
      <c r="AN146" s="185">
        <f t="shared" si="500"/>
        <v>0</v>
      </c>
      <c r="AO146" s="185">
        <f t="shared" si="500"/>
        <v>0</v>
      </c>
      <c r="AP146" s="185">
        <f t="shared" si="500"/>
        <v>0</v>
      </c>
      <c r="AQ146" s="185">
        <f t="shared" si="500"/>
        <v>0</v>
      </c>
      <c r="AR146" s="185">
        <f t="shared" si="500"/>
        <v>0</v>
      </c>
      <c r="AS146" s="185">
        <f t="shared" si="500"/>
        <v>0</v>
      </c>
      <c r="AT146" s="185">
        <f t="shared" si="500"/>
        <v>0</v>
      </c>
      <c r="AU146" s="185">
        <f t="shared" si="500"/>
        <v>0</v>
      </c>
      <c r="AV146" s="185">
        <f t="shared" si="500"/>
        <v>0</v>
      </c>
      <c r="AW146" s="185">
        <f t="shared" si="500"/>
        <v>0</v>
      </c>
      <c r="AX146" s="185">
        <f t="shared" si="500"/>
        <v>0</v>
      </c>
      <c r="AY146" s="185">
        <f t="shared" si="500"/>
        <v>0</v>
      </c>
      <c r="AZ146" s="185">
        <f t="shared" si="500"/>
        <v>0</v>
      </c>
      <c r="BA146" s="185">
        <f t="shared" si="500"/>
        <v>0</v>
      </c>
      <c r="BB146" s="185">
        <f t="shared" si="500"/>
        <v>0</v>
      </c>
      <c r="BC146" s="185">
        <f t="shared" si="500"/>
        <v>0</v>
      </c>
      <c r="BD146" s="185">
        <f t="shared" si="500"/>
        <v>0</v>
      </c>
      <c r="BE146" s="185">
        <f t="shared" si="500"/>
        <v>0</v>
      </c>
      <c r="BF146" s="185">
        <f t="shared" si="500"/>
        <v>0</v>
      </c>
      <c r="BG146" s="185">
        <f t="shared" si="500"/>
        <v>0</v>
      </c>
      <c r="BH146" s="185">
        <f t="shared" si="500"/>
        <v>0</v>
      </c>
      <c r="BI146" s="185">
        <f t="shared" si="500"/>
        <v>0</v>
      </c>
      <c r="BJ146" s="185">
        <f t="shared" si="500"/>
        <v>0</v>
      </c>
      <c r="BK146" s="185">
        <f t="shared" si="500"/>
        <v>0</v>
      </c>
      <c r="BL146" s="185">
        <f t="shared" si="500"/>
        <v>0</v>
      </c>
      <c r="BM146" s="156"/>
      <c r="BN146" s="157"/>
      <c r="BO146" s="157"/>
      <c r="BP146" s="157"/>
      <c r="BQ146" s="157"/>
    </row>
    <row r="147" spans="1:69" ht="15.75" customHeight="1">
      <c r="A147" s="88"/>
      <c r="B147" s="88"/>
      <c r="C147" s="89" t="s">
        <v>318</v>
      </c>
      <c r="D147" s="90" t="s">
        <v>366</v>
      </c>
      <c r="E147" s="165"/>
      <c r="F147" s="165"/>
      <c r="G147" s="165"/>
      <c r="H147" s="165"/>
      <c r="I147" s="141"/>
      <c r="J147" s="95"/>
      <c r="K147" s="95"/>
      <c r="L147" s="201"/>
      <c r="M147" s="96">
        <f t="shared" ref="M147:O147" si="501">Z147+AC147+AF147+AI147+AL147+AO147+AR147+AU147+AX147+BA147+BD147+BG147</f>
        <v>0</v>
      </c>
      <c r="N147" s="96">
        <f t="shared" si="501"/>
        <v>0</v>
      </c>
      <c r="O147" s="96">
        <f t="shared" si="501"/>
        <v>0</v>
      </c>
      <c r="P147" s="96">
        <f t="shared" ref="P147:R147" si="502">IF(BJ147=0,SUM(Z147+AC147+AF147+AI147+AL147+AO147+AR147+AU147+AX147+BA147+BD147+BG147),BJ147)</f>
        <v>0</v>
      </c>
      <c r="Q147" s="96">
        <f t="shared" si="502"/>
        <v>0</v>
      </c>
      <c r="R147" s="96">
        <f t="shared" si="502"/>
        <v>0</v>
      </c>
      <c r="S147" s="96">
        <f t="shared" ref="S147:T147" si="503">I147-M147</f>
        <v>0</v>
      </c>
      <c r="T147" s="96">
        <f t="shared" si="503"/>
        <v>0</v>
      </c>
      <c r="U147" s="96">
        <f t="shared" ref="U147:U148" si="504">L147-O147</f>
        <v>0</v>
      </c>
      <c r="V147" s="375" t="e">
        <f t="shared" si="221"/>
        <v>#DIV/0!</v>
      </c>
      <c r="W147" s="95">
        <f t="shared" si="474"/>
        <v>0</v>
      </c>
      <c r="X147" s="95">
        <f t="shared" si="470"/>
        <v>0</v>
      </c>
      <c r="Y147" s="376">
        <f t="shared" si="412"/>
        <v>0</v>
      </c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8"/>
      <c r="BN147" s="99"/>
      <c r="BO147" s="99"/>
      <c r="BP147" s="99"/>
      <c r="BQ147" s="99"/>
    </row>
    <row r="148" spans="1:69" ht="15.75" customHeight="1">
      <c r="A148" s="88"/>
      <c r="B148" s="88"/>
      <c r="C148" s="89" t="s">
        <v>367</v>
      </c>
      <c r="D148" s="90" t="s">
        <v>398</v>
      </c>
      <c r="E148" s="165"/>
      <c r="F148" s="165"/>
      <c r="G148" s="165"/>
      <c r="H148" s="165"/>
      <c r="I148" s="118"/>
      <c r="J148" s="95"/>
      <c r="K148" s="95"/>
      <c r="L148" s="201"/>
      <c r="M148" s="96">
        <f t="shared" ref="M148:O148" si="505">Z148+AC148+AF148+AI148+AL148+AO148+AR148+AU148+AX148+BA148+BD148+BG148</f>
        <v>0</v>
      </c>
      <c r="N148" s="96">
        <f t="shared" si="505"/>
        <v>0</v>
      </c>
      <c r="O148" s="96">
        <f t="shared" si="505"/>
        <v>0</v>
      </c>
      <c r="P148" s="96">
        <f t="shared" ref="P148:R148" si="506">IF(BJ148=0,SUM(Z148+AC148+AF148+AI148+AL148+AO148+AR148+AU148+AX148+BA148+BD148+BG148),BJ148)</f>
        <v>0</v>
      </c>
      <c r="Q148" s="96">
        <f t="shared" si="506"/>
        <v>0</v>
      </c>
      <c r="R148" s="96">
        <f t="shared" si="506"/>
        <v>0</v>
      </c>
      <c r="S148" s="96">
        <f t="shared" ref="S148:T148" si="507">I148-M148</f>
        <v>0</v>
      </c>
      <c r="T148" s="96">
        <f t="shared" si="507"/>
        <v>0</v>
      </c>
      <c r="U148" s="96">
        <f t="shared" si="504"/>
        <v>0</v>
      </c>
      <c r="V148" s="375" t="e">
        <f t="shared" si="221"/>
        <v>#DIV/0!</v>
      </c>
      <c r="W148" s="95">
        <f t="shared" si="474"/>
        <v>0</v>
      </c>
      <c r="X148" s="95">
        <f t="shared" si="470"/>
        <v>0</v>
      </c>
      <c r="Y148" s="376">
        <f t="shared" si="412"/>
        <v>0</v>
      </c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8"/>
      <c r="BN148" s="99"/>
      <c r="BO148" s="99"/>
      <c r="BP148" s="99"/>
      <c r="BQ148" s="99"/>
    </row>
    <row r="149" spans="1:69" ht="15.75" customHeight="1">
      <c r="A149" s="88"/>
      <c r="B149" s="205" t="s">
        <v>399</v>
      </c>
      <c r="C149" s="89" t="s">
        <v>323</v>
      </c>
      <c r="D149" s="90" t="s">
        <v>353</v>
      </c>
      <c r="E149" s="165"/>
      <c r="F149" s="165"/>
      <c r="G149" s="165"/>
      <c r="H149" s="165"/>
      <c r="I149" s="118"/>
      <c r="J149" s="95">
        <v>500</v>
      </c>
      <c r="K149" s="95"/>
      <c r="L149" s="201"/>
      <c r="M149" s="96"/>
      <c r="N149" s="96">
        <f t="shared" ref="N149:O149" si="508">AA149+AD149+AG149+AJ149+AM149+AP149+AS149+AV149+AY149+BB149+BE149+BH149</f>
        <v>500</v>
      </c>
      <c r="O149" s="96">
        <f t="shared" si="508"/>
        <v>0</v>
      </c>
      <c r="P149" s="96">
        <f t="shared" ref="P149:R149" si="509">IF(BJ149=0,SUM(Z149+AC149+AF149+AI149+AL149+AO149+AR149+AU149+AX149+BA149+BD149+BG149),BJ149)</f>
        <v>0</v>
      </c>
      <c r="Q149" s="96">
        <f t="shared" si="509"/>
        <v>500</v>
      </c>
      <c r="R149" s="96">
        <f t="shared" si="509"/>
        <v>0</v>
      </c>
      <c r="S149" s="96"/>
      <c r="T149" s="96"/>
      <c r="U149" s="96"/>
      <c r="V149" s="375" t="e">
        <f t="shared" si="221"/>
        <v>#DIV/0!</v>
      </c>
      <c r="W149" s="95">
        <f t="shared" si="474"/>
        <v>0</v>
      </c>
      <c r="X149" s="95">
        <f t="shared" si="470"/>
        <v>0</v>
      </c>
      <c r="Y149" s="376">
        <f t="shared" si="412"/>
        <v>0</v>
      </c>
      <c r="Z149" s="95"/>
      <c r="AA149" s="102">
        <v>500</v>
      </c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8"/>
      <c r="BN149" s="99"/>
      <c r="BO149" s="99"/>
      <c r="BP149" s="99"/>
      <c r="BQ149" s="99"/>
    </row>
    <row r="150" spans="1:69" ht="15.75" customHeight="1">
      <c r="A150" s="88"/>
      <c r="B150" s="88"/>
      <c r="C150" s="89" t="s">
        <v>318</v>
      </c>
      <c r="D150" s="90" t="s">
        <v>400</v>
      </c>
      <c r="E150" s="165"/>
      <c r="F150" s="165"/>
      <c r="G150" s="165"/>
      <c r="H150" s="165"/>
      <c r="I150" s="95"/>
      <c r="J150" s="95"/>
      <c r="K150" s="95"/>
      <c r="L150" s="95"/>
      <c r="M150" s="96">
        <f t="shared" ref="M150:O150" si="510">Z150+AC150+AF150+AI150+AL150+AO150+AR150+AU150+AX150+BA150+BD150+BG150</f>
        <v>0</v>
      </c>
      <c r="N150" s="96">
        <f t="shared" si="510"/>
        <v>0</v>
      </c>
      <c r="O150" s="96">
        <f t="shared" si="510"/>
        <v>0</v>
      </c>
      <c r="P150" s="96">
        <f t="shared" ref="P150:R150" si="511">IF(BJ150=0,SUM(Z150+AC150+AF150+AI150+AL150+AO150+AR150+AU150+AX150+BA150+BD150+BG150),BJ150)</f>
        <v>0</v>
      </c>
      <c r="Q150" s="96">
        <f t="shared" si="511"/>
        <v>0</v>
      </c>
      <c r="R150" s="96">
        <f t="shared" si="511"/>
        <v>0</v>
      </c>
      <c r="S150" s="96">
        <f t="shared" ref="S150:T150" si="512">I150-M150</f>
        <v>0</v>
      </c>
      <c r="T150" s="96">
        <f t="shared" si="512"/>
        <v>0</v>
      </c>
      <c r="U150" s="96">
        <f>L150-O150</f>
        <v>0</v>
      </c>
      <c r="V150" s="375" t="e">
        <f t="shared" si="221"/>
        <v>#DIV/0!</v>
      </c>
      <c r="W150" s="95">
        <f t="shared" si="474"/>
        <v>0</v>
      </c>
      <c r="X150" s="95">
        <f t="shared" si="470"/>
        <v>0</v>
      </c>
      <c r="Y150" s="376">
        <f t="shared" si="412"/>
        <v>0</v>
      </c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8"/>
      <c r="BN150" s="99"/>
      <c r="BO150" s="99"/>
      <c r="BP150" s="99"/>
      <c r="BQ150" s="99"/>
    </row>
    <row r="151" spans="1:69" ht="15.75" customHeight="1">
      <c r="A151" s="245"/>
      <c r="B151" s="245"/>
      <c r="C151" s="246"/>
      <c r="D151" s="247" t="s">
        <v>401</v>
      </c>
      <c r="E151" s="248">
        <f>SUM(E152:E154)</f>
        <v>0</v>
      </c>
      <c r="F151" s="248"/>
      <c r="G151" s="248"/>
      <c r="H151" s="248">
        <f t="shared" ref="H151:O151" si="513">SUM(H152:H154)</f>
        <v>0</v>
      </c>
      <c r="I151" s="248">
        <f t="shared" si="513"/>
        <v>0</v>
      </c>
      <c r="J151" s="248">
        <f t="shared" si="513"/>
        <v>293.62</v>
      </c>
      <c r="K151" s="248">
        <f t="shared" si="513"/>
        <v>0</v>
      </c>
      <c r="L151" s="248">
        <f t="shared" si="513"/>
        <v>0</v>
      </c>
      <c r="M151" s="248">
        <f t="shared" si="513"/>
        <v>0</v>
      </c>
      <c r="N151" s="248">
        <f t="shared" si="513"/>
        <v>0</v>
      </c>
      <c r="O151" s="248">
        <f t="shared" si="513"/>
        <v>0</v>
      </c>
      <c r="P151" s="237">
        <f t="shared" ref="P151:R151" si="514">IF(BJ151=0,SUM(Z151+AC151+AF151+AI151+AL151+AO151+AR151+AU151+AX151+BA151+BD151+BG151),BJ151)</f>
        <v>0</v>
      </c>
      <c r="Q151" s="237">
        <f t="shared" si="514"/>
        <v>0</v>
      </c>
      <c r="R151" s="237">
        <f t="shared" si="514"/>
        <v>0</v>
      </c>
      <c r="S151" s="248">
        <f t="shared" ref="S151:U151" si="515">SUM(S152:S154)</f>
        <v>0</v>
      </c>
      <c r="T151" s="248">
        <f t="shared" si="515"/>
        <v>293.62</v>
      </c>
      <c r="U151" s="248">
        <f t="shared" si="515"/>
        <v>0</v>
      </c>
      <c r="V151" s="375" t="e">
        <f t="shared" si="221"/>
        <v>#DIV/0!</v>
      </c>
      <c r="W151" s="95">
        <f t="shared" si="474"/>
        <v>0</v>
      </c>
      <c r="X151" s="95"/>
      <c r="Y151" s="376">
        <f t="shared" si="412"/>
        <v>0</v>
      </c>
      <c r="Z151" s="248">
        <f t="shared" ref="Z151:BL151" si="516">SUM(Z152:Z154)</f>
        <v>0</v>
      </c>
      <c r="AA151" s="248">
        <f t="shared" si="516"/>
        <v>0</v>
      </c>
      <c r="AB151" s="248">
        <f t="shared" si="516"/>
        <v>0</v>
      </c>
      <c r="AC151" s="248">
        <f t="shared" si="516"/>
        <v>0</v>
      </c>
      <c r="AD151" s="248">
        <f t="shared" si="516"/>
        <v>0</v>
      </c>
      <c r="AE151" s="248">
        <f t="shared" si="516"/>
        <v>0</v>
      </c>
      <c r="AF151" s="248">
        <f t="shared" si="516"/>
        <v>0</v>
      </c>
      <c r="AG151" s="248">
        <f t="shared" si="516"/>
        <v>0</v>
      </c>
      <c r="AH151" s="248">
        <f t="shared" si="516"/>
        <v>0</v>
      </c>
      <c r="AI151" s="248">
        <f t="shared" si="516"/>
        <v>0</v>
      </c>
      <c r="AJ151" s="248">
        <f t="shared" si="516"/>
        <v>0</v>
      </c>
      <c r="AK151" s="248">
        <f t="shared" si="516"/>
        <v>0</v>
      </c>
      <c r="AL151" s="248">
        <f t="shared" si="516"/>
        <v>0</v>
      </c>
      <c r="AM151" s="248">
        <f t="shared" si="516"/>
        <v>0</v>
      </c>
      <c r="AN151" s="248">
        <f t="shared" si="516"/>
        <v>0</v>
      </c>
      <c r="AO151" s="248">
        <f t="shared" si="516"/>
        <v>0</v>
      </c>
      <c r="AP151" s="248">
        <f t="shared" si="516"/>
        <v>0</v>
      </c>
      <c r="AQ151" s="248">
        <f t="shared" si="516"/>
        <v>0</v>
      </c>
      <c r="AR151" s="248">
        <f t="shared" si="516"/>
        <v>0</v>
      </c>
      <c r="AS151" s="248">
        <f t="shared" si="516"/>
        <v>0</v>
      </c>
      <c r="AT151" s="248">
        <f t="shared" si="516"/>
        <v>0</v>
      </c>
      <c r="AU151" s="248">
        <f t="shared" si="516"/>
        <v>0</v>
      </c>
      <c r="AV151" s="248">
        <f t="shared" si="516"/>
        <v>0</v>
      </c>
      <c r="AW151" s="248">
        <f t="shared" si="516"/>
        <v>0</v>
      </c>
      <c r="AX151" s="248">
        <f t="shared" si="516"/>
        <v>0</v>
      </c>
      <c r="AY151" s="248">
        <f t="shared" si="516"/>
        <v>0</v>
      </c>
      <c r="AZ151" s="248">
        <f t="shared" si="516"/>
        <v>0</v>
      </c>
      <c r="BA151" s="248">
        <f t="shared" si="516"/>
        <v>0</v>
      </c>
      <c r="BB151" s="248">
        <f t="shared" si="516"/>
        <v>0</v>
      </c>
      <c r="BC151" s="248">
        <f t="shared" si="516"/>
        <v>0</v>
      </c>
      <c r="BD151" s="248">
        <f t="shared" si="516"/>
        <v>0</v>
      </c>
      <c r="BE151" s="248">
        <f t="shared" si="516"/>
        <v>0</v>
      </c>
      <c r="BF151" s="248">
        <f t="shared" si="516"/>
        <v>0</v>
      </c>
      <c r="BG151" s="248">
        <f t="shared" si="516"/>
        <v>0</v>
      </c>
      <c r="BH151" s="248">
        <f t="shared" si="516"/>
        <v>0</v>
      </c>
      <c r="BI151" s="248">
        <f t="shared" si="516"/>
        <v>0</v>
      </c>
      <c r="BJ151" s="248">
        <f t="shared" si="516"/>
        <v>0</v>
      </c>
      <c r="BK151" s="248">
        <f t="shared" si="516"/>
        <v>0</v>
      </c>
      <c r="BL151" s="248">
        <f t="shared" si="516"/>
        <v>0</v>
      </c>
      <c r="BM151" s="232"/>
      <c r="BN151" s="233"/>
      <c r="BO151" s="233"/>
      <c r="BP151" s="233"/>
      <c r="BQ151" s="233"/>
    </row>
    <row r="152" spans="1:69" ht="15.75" customHeight="1">
      <c r="A152" s="88"/>
      <c r="B152" s="130" t="s">
        <v>402</v>
      </c>
      <c r="C152" s="89" t="s">
        <v>403</v>
      </c>
      <c r="D152" s="90" t="s">
        <v>404</v>
      </c>
      <c r="E152" s="165"/>
      <c r="F152" s="165"/>
      <c r="G152" s="165"/>
      <c r="H152" s="165"/>
      <c r="I152" s="141"/>
      <c r="J152" s="130">
        <v>293.62</v>
      </c>
      <c r="K152" s="203"/>
      <c r="L152" s="201"/>
      <c r="M152" s="96">
        <f t="shared" ref="M152:O152" si="517">Z152+AC152+AF152+AI152+AL152+AO152+AR152+AU152+AX152+BA152+BD152+BG152</f>
        <v>0</v>
      </c>
      <c r="N152" s="96">
        <f t="shared" si="517"/>
        <v>0</v>
      </c>
      <c r="O152" s="96">
        <f t="shared" si="517"/>
        <v>0</v>
      </c>
      <c r="P152" s="96">
        <f t="shared" ref="P152:R152" si="518">IF(BJ152=0,SUM(Z152+AC152+AF152+AI152+AL152+AO152+AR152+AU152+AX152+BA152+BD152+BG152),BJ152)</f>
        <v>0</v>
      </c>
      <c r="Q152" s="96">
        <f t="shared" si="518"/>
        <v>0</v>
      </c>
      <c r="R152" s="96">
        <f t="shared" si="518"/>
        <v>0</v>
      </c>
      <c r="S152" s="96">
        <f t="shared" ref="S152:T152" si="519">I152-M152</f>
        <v>0</v>
      </c>
      <c r="T152" s="96">
        <f t="shared" si="519"/>
        <v>293.62</v>
      </c>
      <c r="U152" s="96">
        <f t="shared" ref="U152:U154" si="520">L152-O152</f>
        <v>0</v>
      </c>
      <c r="V152" s="375" t="e">
        <f t="shared" si="221"/>
        <v>#DIV/0!</v>
      </c>
      <c r="W152" s="95">
        <f t="shared" si="474"/>
        <v>0</v>
      </c>
      <c r="X152" s="95">
        <f t="shared" ref="X152:X154" si="521">W152-T152</f>
        <v>-293.62</v>
      </c>
      <c r="Y152" s="376">
        <f t="shared" si="412"/>
        <v>293.62</v>
      </c>
      <c r="Z152" s="95"/>
      <c r="AA152" s="95"/>
      <c r="AB152" s="95"/>
      <c r="AC152" s="95"/>
      <c r="AD152" s="102">
        <v>0</v>
      </c>
      <c r="AE152" s="95"/>
      <c r="AF152" s="95"/>
      <c r="AG152" s="102">
        <v>0</v>
      </c>
      <c r="AH152" s="95"/>
      <c r="AI152" s="95"/>
      <c r="AJ152" s="95"/>
      <c r="AK152" s="95"/>
      <c r="AL152" s="95"/>
      <c r="AM152" s="102">
        <v>0</v>
      </c>
      <c r="AN152" s="95"/>
      <c r="AO152" s="95"/>
      <c r="AP152" s="95"/>
      <c r="AQ152" s="95"/>
      <c r="AR152" s="95"/>
      <c r="AS152" s="102">
        <v>0</v>
      </c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8"/>
      <c r="BN152" s="99"/>
      <c r="BO152" s="99"/>
      <c r="BP152" s="99"/>
      <c r="BQ152" s="99"/>
    </row>
    <row r="153" spans="1:69" ht="15.75" customHeight="1">
      <c r="A153" s="88"/>
      <c r="B153" s="135"/>
      <c r="C153" s="89" t="s">
        <v>161</v>
      </c>
      <c r="D153" s="90" t="s">
        <v>405</v>
      </c>
      <c r="E153" s="165"/>
      <c r="F153" s="165"/>
      <c r="G153" s="165"/>
      <c r="H153" s="165"/>
      <c r="I153" s="141"/>
      <c r="J153" s="203"/>
      <c r="K153" s="203"/>
      <c r="L153" s="201"/>
      <c r="M153" s="96">
        <f t="shared" ref="M153:O153" si="522">Z153+AC153+AF153+AI153+AL153+AO153+AR153+AU153+AX153+BA153+BD153+BG153</f>
        <v>0</v>
      </c>
      <c r="N153" s="96">
        <f t="shared" si="522"/>
        <v>0</v>
      </c>
      <c r="O153" s="96">
        <f t="shared" si="522"/>
        <v>0</v>
      </c>
      <c r="P153" s="96">
        <f t="shared" ref="P153:R153" si="523">IF(BJ153=0,SUM(Z153+AC153+AF153+AI153+AL153+AO153+AR153+AU153+AX153+BA153+BD153+BG153),BJ153)</f>
        <v>0</v>
      </c>
      <c r="Q153" s="96">
        <f t="shared" si="523"/>
        <v>0</v>
      </c>
      <c r="R153" s="96">
        <f t="shared" si="523"/>
        <v>0</v>
      </c>
      <c r="S153" s="96">
        <f t="shared" ref="S153:T153" si="524">I153-M153</f>
        <v>0</v>
      </c>
      <c r="T153" s="96">
        <f t="shared" si="524"/>
        <v>0</v>
      </c>
      <c r="U153" s="96">
        <f t="shared" si="520"/>
        <v>0</v>
      </c>
      <c r="V153" s="375" t="e">
        <f t="shared" si="221"/>
        <v>#DIV/0!</v>
      </c>
      <c r="W153" s="95">
        <f t="shared" si="474"/>
        <v>0</v>
      </c>
      <c r="X153" s="95">
        <f t="shared" si="521"/>
        <v>0</v>
      </c>
      <c r="Y153" s="376">
        <f t="shared" si="412"/>
        <v>0</v>
      </c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102">
        <v>0</v>
      </c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8"/>
      <c r="BN153" s="99"/>
      <c r="BO153" s="99"/>
      <c r="BP153" s="99"/>
      <c r="BQ153" s="99"/>
    </row>
    <row r="154" spans="1:69" ht="15.75" customHeight="1">
      <c r="A154" s="88"/>
      <c r="B154" s="88"/>
      <c r="C154" s="89" t="s">
        <v>298</v>
      </c>
      <c r="D154" s="90" t="s">
        <v>406</v>
      </c>
      <c r="E154" s="165"/>
      <c r="F154" s="165"/>
      <c r="G154" s="165"/>
      <c r="H154" s="165"/>
      <c r="I154" s="95"/>
      <c r="J154" s="95"/>
      <c r="K154" s="95"/>
      <c r="L154" s="95"/>
      <c r="M154" s="96">
        <f t="shared" ref="M154:O154" si="525">Z154+AC154+AF154+AI154+AL154+AO154+AR154+AU154+AX154+BA154+BD154+BG154</f>
        <v>0</v>
      </c>
      <c r="N154" s="96">
        <f t="shared" si="525"/>
        <v>0</v>
      </c>
      <c r="O154" s="96">
        <f t="shared" si="525"/>
        <v>0</v>
      </c>
      <c r="P154" s="96">
        <f t="shared" ref="P154:R154" si="526">IF(BJ154=0,SUM(Z154+AC154+AF154+AI154+AL154+AO154+AR154+AU154+AX154+BA154+BD154+BG154),BJ154)</f>
        <v>0</v>
      </c>
      <c r="Q154" s="96">
        <f t="shared" si="526"/>
        <v>0</v>
      </c>
      <c r="R154" s="96">
        <f t="shared" si="526"/>
        <v>0</v>
      </c>
      <c r="S154" s="96">
        <f t="shared" ref="S154:T154" si="527">I154-M154</f>
        <v>0</v>
      </c>
      <c r="T154" s="96">
        <f t="shared" si="527"/>
        <v>0</v>
      </c>
      <c r="U154" s="96">
        <f t="shared" si="520"/>
        <v>0</v>
      </c>
      <c r="V154" s="375" t="e">
        <f t="shared" si="221"/>
        <v>#DIV/0!</v>
      </c>
      <c r="W154" s="95">
        <f t="shared" si="474"/>
        <v>0</v>
      </c>
      <c r="X154" s="95">
        <f t="shared" si="521"/>
        <v>0</v>
      </c>
      <c r="Y154" s="376">
        <f t="shared" si="412"/>
        <v>0</v>
      </c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8"/>
      <c r="BN154" s="99"/>
      <c r="BO154" s="99"/>
      <c r="BP154" s="99"/>
      <c r="BQ154" s="99"/>
    </row>
    <row r="155" spans="1:69" ht="15.75" customHeight="1">
      <c r="A155" s="245"/>
      <c r="B155" s="245"/>
      <c r="C155" s="246"/>
      <c r="D155" s="247" t="s">
        <v>407</v>
      </c>
      <c r="E155" s="248">
        <f>SUM(E156:E159)</f>
        <v>0</v>
      </c>
      <c r="F155" s="248"/>
      <c r="G155" s="248"/>
      <c r="H155" s="248">
        <f t="shared" ref="H155:O155" si="528">SUM(H156:H159)</f>
        <v>0</v>
      </c>
      <c r="I155" s="248">
        <f t="shared" si="528"/>
        <v>0</v>
      </c>
      <c r="J155" s="248">
        <f t="shared" si="528"/>
        <v>8700</v>
      </c>
      <c r="K155" s="248">
        <f t="shared" si="528"/>
        <v>0</v>
      </c>
      <c r="L155" s="248">
        <f t="shared" si="528"/>
        <v>0</v>
      </c>
      <c r="M155" s="248">
        <f t="shared" si="528"/>
        <v>0</v>
      </c>
      <c r="N155" s="248">
        <f t="shared" si="528"/>
        <v>0</v>
      </c>
      <c r="O155" s="248">
        <f t="shared" si="528"/>
        <v>0</v>
      </c>
      <c r="P155" s="237">
        <f t="shared" ref="P155:R155" si="529">IF(BJ155=0,SUM(Z155+AC155+AF155+AI155+AL155+AO155+AR155+AU155+AX155+BA155+BD155+BG155),BJ155)</f>
        <v>0</v>
      </c>
      <c r="Q155" s="237">
        <f t="shared" si="529"/>
        <v>0</v>
      </c>
      <c r="R155" s="237">
        <f t="shared" si="529"/>
        <v>0</v>
      </c>
      <c r="S155" s="248">
        <f t="shared" ref="S155:U155" si="530">SUM(S156:S159)</f>
        <v>0</v>
      </c>
      <c r="T155" s="248">
        <f t="shared" si="530"/>
        <v>8700</v>
      </c>
      <c r="U155" s="248">
        <f t="shared" si="530"/>
        <v>0</v>
      </c>
      <c r="V155" s="375" t="e">
        <f t="shared" si="221"/>
        <v>#DIV/0!</v>
      </c>
      <c r="W155" s="95">
        <f t="shared" si="474"/>
        <v>0</v>
      </c>
      <c r="X155" s="95"/>
      <c r="Y155" s="376">
        <f t="shared" si="412"/>
        <v>0</v>
      </c>
      <c r="Z155" s="248">
        <f t="shared" ref="Z155:BL155" si="531">SUM(Z156:Z159)</f>
        <v>0</v>
      </c>
      <c r="AA155" s="248">
        <f t="shared" si="531"/>
        <v>0</v>
      </c>
      <c r="AB155" s="248">
        <f t="shared" si="531"/>
        <v>0</v>
      </c>
      <c r="AC155" s="248">
        <f t="shared" si="531"/>
        <v>0</v>
      </c>
      <c r="AD155" s="248">
        <f t="shared" si="531"/>
        <v>0</v>
      </c>
      <c r="AE155" s="248">
        <f t="shared" si="531"/>
        <v>0</v>
      </c>
      <c r="AF155" s="248">
        <f t="shared" si="531"/>
        <v>0</v>
      </c>
      <c r="AG155" s="248">
        <f t="shared" si="531"/>
        <v>0</v>
      </c>
      <c r="AH155" s="248">
        <f t="shared" si="531"/>
        <v>0</v>
      </c>
      <c r="AI155" s="248">
        <f t="shared" si="531"/>
        <v>0</v>
      </c>
      <c r="AJ155" s="248">
        <f t="shared" si="531"/>
        <v>0</v>
      </c>
      <c r="AK155" s="248">
        <f t="shared" si="531"/>
        <v>0</v>
      </c>
      <c r="AL155" s="248">
        <f t="shared" si="531"/>
        <v>0</v>
      </c>
      <c r="AM155" s="248">
        <f t="shared" si="531"/>
        <v>0</v>
      </c>
      <c r="AN155" s="248">
        <f t="shared" si="531"/>
        <v>0</v>
      </c>
      <c r="AO155" s="248">
        <f t="shared" si="531"/>
        <v>0</v>
      </c>
      <c r="AP155" s="248">
        <f t="shared" si="531"/>
        <v>0</v>
      </c>
      <c r="AQ155" s="248">
        <f t="shared" si="531"/>
        <v>0</v>
      </c>
      <c r="AR155" s="248">
        <f t="shared" si="531"/>
        <v>0</v>
      </c>
      <c r="AS155" s="248">
        <f t="shared" si="531"/>
        <v>0</v>
      </c>
      <c r="AT155" s="248">
        <f t="shared" si="531"/>
        <v>0</v>
      </c>
      <c r="AU155" s="248">
        <f t="shared" si="531"/>
        <v>0</v>
      </c>
      <c r="AV155" s="248">
        <f t="shared" si="531"/>
        <v>0</v>
      </c>
      <c r="AW155" s="248">
        <f t="shared" si="531"/>
        <v>0</v>
      </c>
      <c r="AX155" s="248">
        <f t="shared" si="531"/>
        <v>0</v>
      </c>
      <c r="AY155" s="248">
        <f t="shared" si="531"/>
        <v>0</v>
      </c>
      <c r="AZ155" s="248">
        <f t="shared" si="531"/>
        <v>0</v>
      </c>
      <c r="BA155" s="248">
        <f t="shared" si="531"/>
        <v>0</v>
      </c>
      <c r="BB155" s="248">
        <f t="shared" si="531"/>
        <v>0</v>
      </c>
      <c r="BC155" s="248">
        <f t="shared" si="531"/>
        <v>0</v>
      </c>
      <c r="BD155" s="248">
        <f t="shared" si="531"/>
        <v>0</v>
      </c>
      <c r="BE155" s="248">
        <f t="shared" si="531"/>
        <v>0</v>
      </c>
      <c r="BF155" s="248">
        <f t="shared" si="531"/>
        <v>0</v>
      </c>
      <c r="BG155" s="248">
        <f t="shared" si="531"/>
        <v>0</v>
      </c>
      <c r="BH155" s="248">
        <f t="shared" si="531"/>
        <v>0</v>
      </c>
      <c r="BI155" s="248">
        <f t="shared" si="531"/>
        <v>0</v>
      </c>
      <c r="BJ155" s="248">
        <f t="shared" si="531"/>
        <v>0</v>
      </c>
      <c r="BK155" s="248">
        <f t="shared" si="531"/>
        <v>0</v>
      </c>
      <c r="BL155" s="248">
        <f t="shared" si="531"/>
        <v>0</v>
      </c>
      <c r="BM155" s="232"/>
      <c r="BN155" s="233"/>
      <c r="BO155" s="233"/>
      <c r="BP155" s="233"/>
      <c r="BQ155" s="233"/>
    </row>
    <row r="156" spans="1:69" ht="15.75" customHeight="1">
      <c r="A156" s="88"/>
      <c r="B156" s="88"/>
      <c r="C156" s="89" t="s">
        <v>161</v>
      </c>
      <c r="D156" s="90" t="s">
        <v>408</v>
      </c>
      <c r="E156" s="165"/>
      <c r="F156" s="165"/>
      <c r="G156" s="165"/>
      <c r="H156" s="250"/>
      <c r="I156" s="95"/>
      <c r="J156" s="95"/>
      <c r="K156" s="95"/>
      <c r="L156" s="94"/>
      <c r="M156" s="96">
        <f t="shared" ref="M156:O156" si="532">Z156+AC156+AF156+AI156+AL156+AO156+AR156+AU156+AX156+BA156+BD156+BG156</f>
        <v>0</v>
      </c>
      <c r="N156" s="96">
        <f t="shared" si="532"/>
        <v>0</v>
      </c>
      <c r="O156" s="96">
        <f t="shared" si="532"/>
        <v>0</v>
      </c>
      <c r="P156" s="96">
        <f t="shared" ref="P156:R156" si="533">IF(BJ156=0,SUM(Z156+AC156+AF156+AI156+AL156+AO156+AR156+AU156+AX156+BA156+BD156+BG156),BJ156)</f>
        <v>0</v>
      </c>
      <c r="Q156" s="96">
        <f t="shared" si="533"/>
        <v>0</v>
      </c>
      <c r="R156" s="96">
        <f t="shared" si="533"/>
        <v>0</v>
      </c>
      <c r="S156" s="96">
        <f t="shared" ref="S156:T156" si="534">I156-M156</f>
        <v>0</v>
      </c>
      <c r="T156" s="96">
        <f t="shared" si="534"/>
        <v>0</v>
      </c>
      <c r="U156" s="96">
        <f t="shared" ref="U156:U159" si="535">L156-O156</f>
        <v>0</v>
      </c>
      <c r="V156" s="375" t="e">
        <f t="shared" si="221"/>
        <v>#DIV/0!</v>
      </c>
      <c r="W156" s="95">
        <f t="shared" si="474"/>
        <v>0</v>
      </c>
      <c r="X156" s="95">
        <f t="shared" ref="X156:X159" si="536">W156-T156</f>
        <v>0</v>
      </c>
      <c r="Y156" s="376">
        <f t="shared" si="412"/>
        <v>0</v>
      </c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4"/>
      <c r="BH156" s="95"/>
      <c r="BI156" s="95"/>
      <c r="BJ156" s="94"/>
      <c r="BK156" s="95"/>
      <c r="BL156" s="95"/>
      <c r="BM156" s="98"/>
      <c r="BN156" s="99"/>
      <c r="BO156" s="99"/>
      <c r="BP156" s="99"/>
      <c r="BQ156" s="99"/>
    </row>
    <row r="157" spans="1:69" ht="15.75" customHeight="1">
      <c r="A157" s="88"/>
      <c r="B157" s="142" t="s">
        <v>409</v>
      </c>
      <c r="C157" s="89"/>
      <c r="D157" s="90" t="s">
        <v>410</v>
      </c>
      <c r="E157" s="165"/>
      <c r="F157" s="165"/>
      <c r="G157" s="165"/>
      <c r="H157" s="165"/>
      <c r="I157" s="95"/>
      <c r="J157" s="166">
        <v>8700</v>
      </c>
      <c r="K157" s="116"/>
      <c r="L157" s="94"/>
      <c r="M157" s="96">
        <f t="shared" ref="M157:O157" si="537">Z157+AC157+AF157+AI157+AL157+AO157+AR157+AU157+AX157+BA157+BD157+BG157</f>
        <v>0</v>
      </c>
      <c r="N157" s="96">
        <f t="shared" si="537"/>
        <v>0</v>
      </c>
      <c r="O157" s="96">
        <f t="shared" si="537"/>
        <v>0</v>
      </c>
      <c r="P157" s="96">
        <f t="shared" ref="P157:R157" si="538">IF(BJ157=0,SUM(Z157+AC157+AF157+AI157+AL157+AO157+AR157+AU157+AX157+BA157+BD157+BG157),BJ157)</f>
        <v>0</v>
      </c>
      <c r="Q157" s="96">
        <f t="shared" si="538"/>
        <v>0</v>
      </c>
      <c r="R157" s="96">
        <f t="shared" si="538"/>
        <v>0</v>
      </c>
      <c r="S157" s="96">
        <f t="shared" ref="S157:T157" si="539">I157-M157</f>
        <v>0</v>
      </c>
      <c r="T157" s="96">
        <f t="shared" si="539"/>
        <v>8700</v>
      </c>
      <c r="U157" s="96">
        <f t="shared" si="535"/>
        <v>0</v>
      </c>
      <c r="V157" s="375" t="e">
        <f t="shared" si="221"/>
        <v>#DIV/0!</v>
      </c>
      <c r="W157" s="95">
        <f t="shared" si="474"/>
        <v>0</v>
      </c>
      <c r="X157" s="95">
        <f t="shared" si="536"/>
        <v>-8700</v>
      </c>
      <c r="Y157" s="376">
        <f t="shared" si="412"/>
        <v>8700</v>
      </c>
      <c r="Z157" s="251"/>
      <c r="AA157" s="95"/>
      <c r="AB157" s="95"/>
      <c r="AC157" s="95"/>
      <c r="AD157" s="95"/>
      <c r="AE157" s="95"/>
      <c r="AF157" s="95"/>
      <c r="AG157" s="102">
        <v>0</v>
      </c>
      <c r="AH157" s="95"/>
      <c r="AI157" s="95"/>
      <c r="AJ157" s="102">
        <v>0</v>
      </c>
      <c r="AK157" s="95"/>
      <c r="AL157" s="95"/>
      <c r="AM157" s="95"/>
      <c r="AN157" s="95"/>
      <c r="AO157" s="95"/>
      <c r="AP157" s="95"/>
      <c r="AQ157" s="95"/>
      <c r="AR157" s="95"/>
      <c r="AS157" s="95"/>
      <c r="AT157" s="201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8"/>
      <c r="BN157" s="99"/>
      <c r="BO157" s="99"/>
      <c r="BP157" s="99"/>
      <c r="BQ157" s="99"/>
    </row>
    <row r="158" spans="1:69" ht="15.75" customHeight="1">
      <c r="A158" s="21"/>
      <c r="B158" s="135"/>
      <c r="C158" s="89"/>
      <c r="D158" s="90" t="s">
        <v>411</v>
      </c>
      <c r="E158" s="165"/>
      <c r="F158" s="388"/>
      <c r="G158" s="388"/>
      <c r="H158" s="21"/>
      <c r="I158" s="95"/>
      <c r="J158" s="116"/>
      <c r="K158" s="116"/>
      <c r="L158" s="94"/>
      <c r="M158" s="96">
        <f t="shared" ref="M158:O158" si="540">Z158+AC158+AF158+AI158+AL158+AO158+AR158+AU158+AX158+BA158+BD158+BG158</f>
        <v>0</v>
      </c>
      <c r="N158" s="96">
        <f t="shared" si="540"/>
        <v>0</v>
      </c>
      <c r="O158" s="96">
        <f t="shared" si="540"/>
        <v>0</v>
      </c>
      <c r="P158" s="96">
        <f t="shared" ref="P158:R158" si="541">IF(BJ158=0,SUM(Z158+AC158+AF158+AI158+AL158+AO158+AR158+AU158+AX158+BA158+BD158+BG158),BJ158)</f>
        <v>0</v>
      </c>
      <c r="Q158" s="96">
        <f t="shared" si="541"/>
        <v>0</v>
      </c>
      <c r="R158" s="96">
        <f t="shared" si="541"/>
        <v>0</v>
      </c>
      <c r="S158" s="96">
        <f t="shared" ref="S158:T158" si="542">I158-M158</f>
        <v>0</v>
      </c>
      <c r="T158" s="96">
        <f t="shared" si="542"/>
        <v>0</v>
      </c>
      <c r="U158" s="96">
        <f t="shared" si="535"/>
        <v>0</v>
      </c>
      <c r="V158" s="375" t="e">
        <f t="shared" si="221"/>
        <v>#DIV/0!</v>
      </c>
      <c r="W158" s="95">
        <f t="shared" si="474"/>
        <v>0</v>
      </c>
      <c r="X158" s="95">
        <f t="shared" si="536"/>
        <v>0</v>
      </c>
      <c r="Y158" s="376">
        <f t="shared" si="412"/>
        <v>0</v>
      </c>
      <c r="Z158" s="251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201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  <c r="BH158" s="95"/>
      <c r="BI158" s="95"/>
      <c r="BJ158" s="95"/>
      <c r="BK158" s="95"/>
      <c r="BL158" s="95"/>
      <c r="BM158" s="98"/>
      <c r="BN158" s="99"/>
      <c r="BO158" s="99"/>
      <c r="BP158" s="99"/>
      <c r="BQ158" s="99"/>
    </row>
    <row r="159" spans="1:69" ht="15.75" customHeight="1">
      <c r="A159" s="88"/>
      <c r="B159" s="88"/>
      <c r="C159" s="89" t="s">
        <v>165</v>
      </c>
      <c r="D159" s="206" t="s">
        <v>412</v>
      </c>
      <c r="E159" s="207"/>
      <c r="F159" s="207"/>
      <c r="G159" s="207"/>
      <c r="H159" s="207"/>
      <c r="I159" s="201"/>
      <c r="J159" s="203"/>
      <c r="K159" s="203"/>
      <c r="L159" s="201"/>
      <c r="M159" s="96">
        <f t="shared" ref="M159:N159" si="543">Z159+AC159+AF159+AI159+AL159+AO159+AR159+AU159+AX159+BA159+BD159+BG159</f>
        <v>0</v>
      </c>
      <c r="N159" s="96">
        <f t="shared" si="543"/>
        <v>0</v>
      </c>
      <c r="O159" s="96"/>
      <c r="P159" s="96">
        <f t="shared" ref="P159:Q159" si="544">IF(BJ159=0,SUM(Z159+AC159+AF159+AI159+AL159+AO159+AR159+AU159+AX159+BA159+BD159+BG159),BJ159)</f>
        <v>0</v>
      </c>
      <c r="Q159" s="96">
        <f t="shared" si="544"/>
        <v>0</v>
      </c>
      <c r="R159" s="96"/>
      <c r="S159" s="96">
        <f t="shared" ref="S159:T159" si="545">I159-M159</f>
        <v>0</v>
      </c>
      <c r="T159" s="96">
        <f t="shared" si="545"/>
        <v>0</v>
      </c>
      <c r="U159" s="96">
        <f t="shared" si="535"/>
        <v>0</v>
      </c>
      <c r="V159" s="375" t="e">
        <f t="shared" si="221"/>
        <v>#DIV/0!</v>
      </c>
      <c r="W159" s="95">
        <f t="shared" si="474"/>
        <v>0</v>
      </c>
      <c r="X159" s="95">
        <f t="shared" si="536"/>
        <v>0</v>
      </c>
      <c r="Y159" s="376">
        <f t="shared" si="412"/>
        <v>0</v>
      </c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 t="s">
        <v>413</v>
      </c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98"/>
      <c r="BN159" s="99"/>
      <c r="BO159" s="99"/>
      <c r="BP159" s="99"/>
      <c r="BQ159" s="99"/>
    </row>
    <row r="160" spans="1:69" ht="15.75" customHeight="1">
      <c r="A160" s="85"/>
      <c r="B160" s="85"/>
      <c r="C160" s="85" t="s">
        <v>414</v>
      </c>
      <c r="D160" s="85"/>
      <c r="E160" s="86">
        <f t="shared" ref="E160:F160" si="546">E161+E169+E184</f>
        <v>121389.6</v>
      </c>
      <c r="F160" s="86">
        <f t="shared" si="546"/>
        <v>127172.1</v>
      </c>
      <c r="G160" s="86"/>
      <c r="H160" s="86">
        <f t="shared" ref="H160:O160" si="547">H161+H169+H184</f>
        <v>36000</v>
      </c>
      <c r="I160" s="86">
        <f t="shared" si="547"/>
        <v>1500</v>
      </c>
      <c r="J160" s="86">
        <f t="shared" si="547"/>
        <v>984.93000000000006</v>
      </c>
      <c r="K160" s="86">
        <f t="shared" si="547"/>
        <v>0</v>
      </c>
      <c r="L160" s="86">
        <f t="shared" si="547"/>
        <v>0</v>
      </c>
      <c r="M160" s="86">
        <f t="shared" si="547"/>
        <v>0</v>
      </c>
      <c r="N160" s="86">
        <f t="shared" si="547"/>
        <v>626.89</v>
      </c>
      <c r="O160" s="86">
        <f t="shared" si="547"/>
        <v>0</v>
      </c>
      <c r="P160" s="86">
        <f t="shared" ref="P160:R160" si="548">IF(BJ160=0,SUM(Z160+AC160+AF160+AI160+AL160+AO160+AR160+AU160+AX160+BA160+BD160+BG160),BJ160)</f>
        <v>0</v>
      </c>
      <c r="Q160" s="86">
        <f t="shared" si="548"/>
        <v>626.89</v>
      </c>
      <c r="R160" s="86">
        <f t="shared" si="548"/>
        <v>0</v>
      </c>
      <c r="S160" s="86">
        <f t="shared" ref="S160:U160" si="549">S161+S169+S184</f>
        <v>1500</v>
      </c>
      <c r="T160" s="86">
        <f t="shared" si="549"/>
        <v>358.04</v>
      </c>
      <c r="U160" s="86">
        <f t="shared" si="549"/>
        <v>0</v>
      </c>
      <c r="V160" s="375">
        <f t="shared" si="221"/>
        <v>0.94998540688264488</v>
      </c>
      <c r="W160" s="95"/>
      <c r="X160" s="95"/>
      <c r="Y160" s="376">
        <f t="shared" si="412"/>
        <v>121389.6</v>
      </c>
      <c r="Z160" s="86">
        <f t="shared" ref="Z160:BL160" si="550">Z161+Z169+Z184</f>
        <v>0</v>
      </c>
      <c r="AA160" s="86">
        <f t="shared" si="550"/>
        <v>250</v>
      </c>
      <c r="AB160" s="86">
        <f t="shared" si="550"/>
        <v>0</v>
      </c>
      <c r="AC160" s="86">
        <f t="shared" si="550"/>
        <v>0</v>
      </c>
      <c r="AD160" s="86">
        <f t="shared" si="550"/>
        <v>0</v>
      </c>
      <c r="AE160" s="86">
        <f t="shared" si="550"/>
        <v>0</v>
      </c>
      <c r="AF160" s="86">
        <f t="shared" si="550"/>
        <v>0</v>
      </c>
      <c r="AG160" s="86">
        <f t="shared" si="550"/>
        <v>0</v>
      </c>
      <c r="AH160" s="86">
        <f t="shared" si="550"/>
        <v>0</v>
      </c>
      <c r="AI160" s="86">
        <f t="shared" si="550"/>
        <v>0</v>
      </c>
      <c r="AJ160" s="86">
        <f t="shared" si="550"/>
        <v>376.89</v>
      </c>
      <c r="AK160" s="86">
        <f t="shared" si="550"/>
        <v>0</v>
      </c>
      <c r="AL160" s="86">
        <f t="shared" si="550"/>
        <v>0</v>
      </c>
      <c r="AM160" s="86">
        <f t="shared" si="550"/>
        <v>0</v>
      </c>
      <c r="AN160" s="86">
        <f t="shared" si="550"/>
        <v>0</v>
      </c>
      <c r="AO160" s="86">
        <f t="shared" si="550"/>
        <v>0</v>
      </c>
      <c r="AP160" s="86">
        <f t="shared" si="550"/>
        <v>0</v>
      </c>
      <c r="AQ160" s="86">
        <f t="shared" si="550"/>
        <v>0</v>
      </c>
      <c r="AR160" s="86">
        <f t="shared" si="550"/>
        <v>0</v>
      </c>
      <c r="AS160" s="86">
        <f t="shared" si="550"/>
        <v>0</v>
      </c>
      <c r="AT160" s="86">
        <f t="shared" si="550"/>
        <v>0</v>
      </c>
      <c r="AU160" s="86">
        <f t="shared" si="550"/>
        <v>0</v>
      </c>
      <c r="AV160" s="86">
        <f t="shared" si="550"/>
        <v>0</v>
      </c>
      <c r="AW160" s="86">
        <f t="shared" si="550"/>
        <v>0</v>
      </c>
      <c r="AX160" s="86">
        <f t="shared" si="550"/>
        <v>0</v>
      </c>
      <c r="AY160" s="86">
        <f t="shared" si="550"/>
        <v>0</v>
      </c>
      <c r="AZ160" s="86">
        <f t="shared" si="550"/>
        <v>0</v>
      </c>
      <c r="BA160" s="86">
        <f t="shared" si="550"/>
        <v>0</v>
      </c>
      <c r="BB160" s="86">
        <f t="shared" si="550"/>
        <v>0</v>
      </c>
      <c r="BC160" s="86">
        <f t="shared" si="550"/>
        <v>0</v>
      </c>
      <c r="BD160" s="86">
        <f t="shared" si="550"/>
        <v>0</v>
      </c>
      <c r="BE160" s="86">
        <f t="shared" si="550"/>
        <v>0</v>
      </c>
      <c r="BF160" s="86">
        <f t="shared" si="550"/>
        <v>0</v>
      </c>
      <c r="BG160" s="86">
        <f t="shared" si="550"/>
        <v>0</v>
      </c>
      <c r="BH160" s="86">
        <f t="shared" si="550"/>
        <v>0</v>
      </c>
      <c r="BI160" s="86">
        <f t="shared" si="550"/>
        <v>0</v>
      </c>
      <c r="BJ160" s="86">
        <f t="shared" si="550"/>
        <v>0</v>
      </c>
      <c r="BK160" s="86">
        <f t="shared" si="550"/>
        <v>0</v>
      </c>
      <c r="BL160" s="86">
        <f t="shared" si="550"/>
        <v>0</v>
      </c>
      <c r="BM160" s="148"/>
      <c r="BN160" s="149"/>
      <c r="BO160" s="149"/>
      <c r="BP160" s="149"/>
      <c r="BQ160" s="149"/>
    </row>
    <row r="161" spans="1:69" ht="15.75" customHeight="1">
      <c r="A161" s="252"/>
      <c r="B161" s="252"/>
      <c r="C161" s="182"/>
      <c r="D161" s="253" t="s">
        <v>415</v>
      </c>
      <c r="E161" s="254">
        <f t="shared" ref="E161:F161" si="551">E162+E166</f>
        <v>36444.800000000003</v>
      </c>
      <c r="F161" s="254">
        <f t="shared" si="551"/>
        <v>36227.300000000003</v>
      </c>
      <c r="G161" s="254"/>
      <c r="H161" s="254">
        <f t="shared" ref="H161:O161" si="552">H162+H166</f>
        <v>0</v>
      </c>
      <c r="I161" s="254">
        <f t="shared" si="552"/>
        <v>1500</v>
      </c>
      <c r="J161" s="254">
        <f t="shared" si="552"/>
        <v>0</v>
      </c>
      <c r="K161" s="254">
        <f t="shared" si="552"/>
        <v>0</v>
      </c>
      <c r="L161" s="254">
        <f t="shared" si="552"/>
        <v>0</v>
      </c>
      <c r="M161" s="254">
        <f t="shared" si="552"/>
        <v>0</v>
      </c>
      <c r="N161" s="254">
        <f t="shared" si="552"/>
        <v>0</v>
      </c>
      <c r="O161" s="254">
        <f t="shared" si="552"/>
        <v>0</v>
      </c>
      <c r="P161" s="244">
        <f t="shared" ref="P161:R161" si="553">IF(BJ161=0,SUM(Z161+AC161+AF161+AI161+AL161+AO161+AR161+AU161+AX161+BA161+BD161+BG161),BJ161)</f>
        <v>0</v>
      </c>
      <c r="Q161" s="244">
        <f t="shared" si="553"/>
        <v>0</v>
      </c>
      <c r="R161" s="244">
        <f t="shared" si="553"/>
        <v>0</v>
      </c>
      <c r="S161" s="254">
        <f t="shared" ref="S161:U161" si="554">S162+S166</f>
        <v>1500</v>
      </c>
      <c r="T161" s="254">
        <f t="shared" si="554"/>
        <v>0</v>
      </c>
      <c r="U161" s="254">
        <f t="shared" si="554"/>
        <v>0</v>
      </c>
      <c r="V161" s="375" t="e">
        <f t="shared" si="221"/>
        <v>#DIV/0!</v>
      </c>
      <c r="W161" s="95">
        <f t="shared" ref="W161:W183" si="555">AJ161*11</f>
        <v>0</v>
      </c>
      <c r="X161" s="95">
        <f t="shared" ref="X161:X183" si="556">W161-T161</f>
        <v>0</v>
      </c>
      <c r="Y161" s="376">
        <f t="shared" si="412"/>
        <v>36444.800000000003</v>
      </c>
      <c r="Z161" s="254">
        <f t="shared" ref="Z161:BL161" si="557">Z162+Z166</f>
        <v>0</v>
      </c>
      <c r="AA161" s="254">
        <f t="shared" si="557"/>
        <v>0</v>
      </c>
      <c r="AB161" s="254">
        <f t="shared" si="557"/>
        <v>0</v>
      </c>
      <c r="AC161" s="254">
        <f t="shared" si="557"/>
        <v>0</v>
      </c>
      <c r="AD161" s="254">
        <f t="shared" si="557"/>
        <v>0</v>
      </c>
      <c r="AE161" s="254">
        <f t="shared" si="557"/>
        <v>0</v>
      </c>
      <c r="AF161" s="254">
        <f t="shared" si="557"/>
        <v>0</v>
      </c>
      <c r="AG161" s="254">
        <f t="shared" si="557"/>
        <v>0</v>
      </c>
      <c r="AH161" s="254">
        <f t="shared" si="557"/>
        <v>0</v>
      </c>
      <c r="AI161" s="254">
        <f t="shared" si="557"/>
        <v>0</v>
      </c>
      <c r="AJ161" s="254">
        <f t="shared" si="557"/>
        <v>0</v>
      </c>
      <c r="AK161" s="254">
        <f t="shared" si="557"/>
        <v>0</v>
      </c>
      <c r="AL161" s="254">
        <f t="shared" si="557"/>
        <v>0</v>
      </c>
      <c r="AM161" s="254">
        <f t="shared" si="557"/>
        <v>0</v>
      </c>
      <c r="AN161" s="254">
        <f t="shared" si="557"/>
        <v>0</v>
      </c>
      <c r="AO161" s="254">
        <f t="shared" si="557"/>
        <v>0</v>
      </c>
      <c r="AP161" s="254">
        <f t="shared" si="557"/>
        <v>0</v>
      </c>
      <c r="AQ161" s="254">
        <f t="shared" si="557"/>
        <v>0</v>
      </c>
      <c r="AR161" s="254">
        <f t="shared" si="557"/>
        <v>0</v>
      </c>
      <c r="AS161" s="254">
        <f t="shared" si="557"/>
        <v>0</v>
      </c>
      <c r="AT161" s="254">
        <f t="shared" si="557"/>
        <v>0</v>
      </c>
      <c r="AU161" s="254">
        <f t="shared" si="557"/>
        <v>0</v>
      </c>
      <c r="AV161" s="254">
        <f t="shared" si="557"/>
        <v>0</v>
      </c>
      <c r="AW161" s="254">
        <f t="shared" si="557"/>
        <v>0</v>
      </c>
      <c r="AX161" s="254">
        <f t="shared" si="557"/>
        <v>0</v>
      </c>
      <c r="AY161" s="254">
        <f t="shared" si="557"/>
        <v>0</v>
      </c>
      <c r="AZ161" s="254">
        <f t="shared" si="557"/>
        <v>0</v>
      </c>
      <c r="BA161" s="254">
        <f t="shared" si="557"/>
        <v>0</v>
      </c>
      <c r="BB161" s="254">
        <f t="shared" si="557"/>
        <v>0</v>
      </c>
      <c r="BC161" s="254">
        <f t="shared" si="557"/>
        <v>0</v>
      </c>
      <c r="BD161" s="254">
        <f t="shared" si="557"/>
        <v>0</v>
      </c>
      <c r="BE161" s="254">
        <f t="shared" si="557"/>
        <v>0</v>
      </c>
      <c r="BF161" s="254">
        <f t="shared" si="557"/>
        <v>0</v>
      </c>
      <c r="BG161" s="254">
        <f t="shared" si="557"/>
        <v>0</v>
      </c>
      <c r="BH161" s="254">
        <f t="shared" si="557"/>
        <v>0</v>
      </c>
      <c r="BI161" s="254">
        <f t="shared" si="557"/>
        <v>0</v>
      </c>
      <c r="BJ161" s="254">
        <f t="shared" si="557"/>
        <v>0</v>
      </c>
      <c r="BK161" s="254">
        <f t="shared" si="557"/>
        <v>0</v>
      </c>
      <c r="BL161" s="254">
        <f t="shared" si="557"/>
        <v>0</v>
      </c>
      <c r="BM161" s="156"/>
      <c r="BN161" s="157"/>
      <c r="BO161" s="157"/>
      <c r="BP161" s="157"/>
      <c r="BQ161" s="157"/>
    </row>
    <row r="162" spans="1:69" ht="15.75" customHeight="1">
      <c r="A162" s="239"/>
      <c r="B162" s="239"/>
      <c r="C162" s="228"/>
      <c r="D162" s="256" t="s">
        <v>416</v>
      </c>
      <c r="E162" s="230">
        <f t="shared" ref="E162:F162" si="558">SUM(E163:E165)</f>
        <v>36444.800000000003</v>
      </c>
      <c r="F162" s="230">
        <f t="shared" si="558"/>
        <v>36227.300000000003</v>
      </c>
      <c r="G162" s="230"/>
      <c r="H162" s="230">
        <f t="shared" ref="H162:O162" si="559">SUM(H163:H165)</f>
        <v>0</v>
      </c>
      <c r="I162" s="230">
        <f t="shared" si="559"/>
        <v>1500</v>
      </c>
      <c r="J162" s="230">
        <f t="shared" si="559"/>
        <v>0</v>
      </c>
      <c r="K162" s="230">
        <f t="shared" si="559"/>
        <v>0</v>
      </c>
      <c r="L162" s="230">
        <f t="shared" si="559"/>
        <v>0</v>
      </c>
      <c r="M162" s="230">
        <f t="shared" si="559"/>
        <v>0</v>
      </c>
      <c r="N162" s="230">
        <f t="shared" si="559"/>
        <v>0</v>
      </c>
      <c r="O162" s="230">
        <f t="shared" si="559"/>
        <v>0</v>
      </c>
      <c r="P162" s="257">
        <f t="shared" ref="P162:R162" si="560">IF(BJ162=0,SUM(Z162+AC162+AF162+AI162+AL162+AO162+AR162+AU162+AX162+BA162+BD162+BG162),BJ162)</f>
        <v>0</v>
      </c>
      <c r="Q162" s="257">
        <f t="shared" si="560"/>
        <v>0</v>
      </c>
      <c r="R162" s="257">
        <f t="shared" si="560"/>
        <v>0</v>
      </c>
      <c r="S162" s="230">
        <f t="shared" ref="S162:U162" si="561">SUM(S163:S165)</f>
        <v>1500</v>
      </c>
      <c r="T162" s="230">
        <f t="shared" si="561"/>
        <v>0</v>
      </c>
      <c r="U162" s="230">
        <f t="shared" si="561"/>
        <v>0</v>
      </c>
      <c r="V162" s="375" t="e">
        <f t="shared" si="221"/>
        <v>#DIV/0!</v>
      </c>
      <c r="W162" s="95">
        <f t="shared" si="555"/>
        <v>0</v>
      </c>
      <c r="X162" s="95">
        <f t="shared" si="556"/>
        <v>0</v>
      </c>
      <c r="Y162" s="376">
        <f t="shared" si="412"/>
        <v>36444.800000000003</v>
      </c>
      <c r="Z162" s="230">
        <f t="shared" ref="Z162:BL162" si="562">SUM(Z163:Z165)</f>
        <v>0</v>
      </c>
      <c r="AA162" s="230">
        <f t="shared" si="562"/>
        <v>0</v>
      </c>
      <c r="AB162" s="230">
        <f t="shared" si="562"/>
        <v>0</v>
      </c>
      <c r="AC162" s="230">
        <f t="shared" si="562"/>
        <v>0</v>
      </c>
      <c r="AD162" s="230">
        <f t="shared" si="562"/>
        <v>0</v>
      </c>
      <c r="AE162" s="230">
        <f t="shared" si="562"/>
        <v>0</v>
      </c>
      <c r="AF162" s="230">
        <f t="shared" si="562"/>
        <v>0</v>
      </c>
      <c r="AG162" s="230">
        <f t="shared" si="562"/>
        <v>0</v>
      </c>
      <c r="AH162" s="230">
        <f t="shared" si="562"/>
        <v>0</v>
      </c>
      <c r="AI162" s="230">
        <f t="shared" si="562"/>
        <v>0</v>
      </c>
      <c r="AJ162" s="230">
        <f t="shared" si="562"/>
        <v>0</v>
      </c>
      <c r="AK162" s="230">
        <f t="shared" si="562"/>
        <v>0</v>
      </c>
      <c r="AL162" s="230">
        <f t="shared" si="562"/>
        <v>0</v>
      </c>
      <c r="AM162" s="230">
        <f t="shared" si="562"/>
        <v>0</v>
      </c>
      <c r="AN162" s="230">
        <f t="shared" si="562"/>
        <v>0</v>
      </c>
      <c r="AO162" s="230">
        <f t="shared" si="562"/>
        <v>0</v>
      </c>
      <c r="AP162" s="230">
        <f t="shared" si="562"/>
        <v>0</v>
      </c>
      <c r="AQ162" s="230">
        <f t="shared" si="562"/>
        <v>0</v>
      </c>
      <c r="AR162" s="230">
        <f t="shared" si="562"/>
        <v>0</v>
      </c>
      <c r="AS162" s="230">
        <f t="shared" si="562"/>
        <v>0</v>
      </c>
      <c r="AT162" s="230">
        <f t="shared" si="562"/>
        <v>0</v>
      </c>
      <c r="AU162" s="230">
        <f t="shared" si="562"/>
        <v>0</v>
      </c>
      <c r="AV162" s="230">
        <f t="shared" si="562"/>
        <v>0</v>
      </c>
      <c r="AW162" s="230">
        <f t="shared" si="562"/>
        <v>0</v>
      </c>
      <c r="AX162" s="230">
        <f t="shared" si="562"/>
        <v>0</v>
      </c>
      <c r="AY162" s="230">
        <f t="shared" si="562"/>
        <v>0</v>
      </c>
      <c r="AZ162" s="230">
        <f t="shared" si="562"/>
        <v>0</v>
      </c>
      <c r="BA162" s="230">
        <f t="shared" si="562"/>
        <v>0</v>
      </c>
      <c r="BB162" s="230">
        <f t="shared" si="562"/>
        <v>0</v>
      </c>
      <c r="BC162" s="230">
        <f t="shared" si="562"/>
        <v>0</v>
      </c>
      <c r="BD162" s="230">
        <f t="shared" si="562"/>
        <v>0</v>
      </c>
      <c r="BE162" s="230">
        <f t="shared" si="562"/>
        <v>0</v>
      </c>
      <c r="BF162" s="230">
        <f t="shared" si="562"/>
        <v>0</v>
      </c>
      <c r="BG162" s="230">
        <f t="shared" si="562"/>
        <v>0</v>
      </c>
      <c r="BH162" s="230">
        <f t="shared" si="562"/>
        <v>0</v>
      </c>
      <c r="BI162" s="230">
        <f t="shared" si="562"/>
        <v>0</v>
      </c>
      <c r="BJ162" s="230">
        <f t="shared" si="562"/>
        <v>0</v>
      </c>
      <c r="BK162" s="230">
        <f t="shared" si="562"/>
        <v>0</v>
      </c>
      <c r="BL162" s="230">
        <f t="shared" si="562"/>
        <v>0</v>
      </c>
      <c r="BM162" s="232"/>
      <c r="BN162" s="233"/>
      <c r="BO162" s="233"/>
      <c r="BP162" s="233"/>
      <c r="BQ162" s="233"/>
    </row>
    <row r="163" spans="1:69" ht="16.5" customHeight="1">
      <c r="A163" s="88"/>
      <c r="B163" s="88"/>
      <c r="C163" s="89" t="s">
        <v>357</v>
      </c>
      <c r="D163" s="90" t="s">
        <v>417</v>
      </c>
      <c r="E163" s="193">
        <v>34944.800000000003</v>
      </c>
      <c r="F163" s="161">
        <f>E163</f>
        <v>34944.800000000003</v>
      </c>
      <c r="G163" s="161"/>
      <c r="H163" s="165"/>
      <c r="I163" s="141">
        <v>0</v>
      </c>
      <c r="J163" s="95"/>
      <c r="K163" s="95"/>
      <c r="L163" s="95"/>
      <c r="M163" s="96">
        <f t="shared" ref="M163:O163" si="563">Z163+AC163+AF163+AI163+AL163+AO163+AR163+AU163+AX163+BA163+BD163+BG163</f>
        <v>0</v>
      </c>
      <c r="N163" s="96">
        <f t="shared" si="563"/>
        <v>0</v>
      </c>
      <c r="O163" s="96">
        <f t="shared" si="563"/>
        <v>0</v>
      </c>
      <c r="P163" s="96">
        <f t="shared" ref="P163:R163" si="564">IF(BJ163=0,SUM(Z163+AC163+AF163+AI163+AL163+AO163+AR163+AU163+AX163+BA163+BD163+BG163),BJ163)</f>
        <v>0</v>
      </c>
      <c r="Q163" s="96">
        <f t="shared" si="564"/>
        <v>0</v>
      </c>
      <c r="R163" s="96">
        <f t="shared" si="564"/>
        <v>0</v>
      </c>
      <c r="S163" s="137">
        <f t="shared" ref="S163:T163" si="565">I163-M163</f>
        <v>0</v>
      </c>
      <c r="T163" s="96">
        <f t="shared" si="565"/>
        <v>0</v>
      </c>
      <c r="U163" s="96">
        <f t="shared" ref="U163:U165" si="566">L163-O163</f>
        <v>0</v>
      </c>
      <c r="V163" s="375" t="e">
        <f t="shared" si="221"/>
        <v>#DIV/0!</v>
      </c>
      <c r="W163" s="95">
        <f t="shared" si="555"/>
        <v>0</v>
      </c>
      <c r="X163" s="95">
        <f t="shared" si="556"/>
        <v>0</v>
      </c>
      <c r="Y163" s="376">
        <f t="shared" si="412"/>
        <v>34944.800000000003</v>
      </c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259">
        <v>0</v>
      </c>
      <c r="BH163" s="95"/>
      <c r="BI163" s="95"/>
      <c r="BJ163" s="95"/>
      <c r="BK163" s="95"/>
      <c r="BL163" s="95"/>
      <c r="BM163" s="98"/>
      <c r="BN163" s="99"/>
      <c r="BO163" s="99"/>
      <c r="BP163" s="99"/>
      <c r="BQ163" s="99"/>
    </row>
    <row r="164" spans="1:69" ht="15.75" customHeight="1">
      <c r="A164" s="88" t="s">
        <v>527</v>
      </c>
      <c r="B164" s="110"/>
      <c r="C164" s="89" t="s">
        <v>200</v>
      </c>
      <c r="D164" s="90" t="s">
        <v>201</v>
      </c>
      <c r="E164" s="165">
        <v>1500</v>
      </c>
      <c r="F164" s="161">
        <f t="shared" ref="F164:F165" si="567">-(E164*14.5%)+E164</f>
        <v>1282.5</v>
      </c>
      <c r="G164" s="161"/>
      <c r="H164" s="165"/>
      <c r="I164" s="94">
        <v>1500</v>
      </c>
      <c r="J164" s="95"/>
      <c r="K164" s="95"/>
      <c r="L164" s="260"/>
      <c r="M164" s="96">
        <f t="shared" ref="M164:O164" si="568">Z164+AC164+AF164+AI164+AL164+AO164+AR164+AU164+AX164+BA164+BD164+BG164</f>
        <v>0</v>
      </c>
      <c r="N164" s="96">
        <f t="shared" si="568"/>
        <v>0</v>
      </c>
      <c r="O164" s="96">
        <f t="shared" si="568"/>
        <v>0</v>
      </c>
      <c r="P164" s="96">
        <f t="shared" ref="P164:R164" si="569">IF(BJ164=0,SUM(Z164+AC164+AF164+AI164+AL164+AO164+AR164+AU164+AX164+BA164+BD164+BG164),BJ164)</f>
        <v>0</v>
      </c>
      <c r="Q164" s="96">
        <f t="shared" si="569"/>
        <v>0</v>
      </c>
      <c r="R164" s="96">
        <f t="shared" si="569"/>
        <v>0</v>
      </c>
      <c r="S164" s="96">
        <f t="shared" ref="S164:T164" si="570">I164-M164</f>
        <v>1500</v>
      </c>
      <c r="T164" s="96">
        <f t="shared" si="570"/>
        <v>0</v>
      </c>
      <c r="U164" s="96">
        <f t="shared" si="566"/>
        <v>0</v>
      </c>
      <c r="V164" s="375" t="e">
        <f t="shared" si="221"/>
        <v>#DIV/0!</v>
      </c>
      <c r="W164" s="95">
        <f t="shared" si="555"/>
        <v>0</v>
      </c>
      <c r="X164" s="95">
        <f t="shared" si="556"/>
        <v>0</v>
      </c>
      <c r="Y164" s="376">
        <f t="shared" si="412"/>
        <v>1500</v>
      </c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5"/>
      <c r="BM164" s="98"/>
      <c r="BN164" s="99"/>
      <c r="BO164" s="99"/>
      <c r="BP164" s="99"/>
      <c r="BQ164" s="99"/>
    </row>
    <row r="165" spans="1:69" ht="15.75" customHeight="1">
      <c r="A165" s="88"/>
      <c r="B165" s="88"/>
      <c r="C165" s="89" t="s">
        <v>213</v>
      </c>
      <c r="D165" s="90" t="s">
        <v>74</v>
      </c>
      <c r="E165" s="165"/>
      <c r="F165" s="161">
        <f t="shared" si="567"/>
        <v>0</v>
      </c>
      <c r="G165" s="161"/>
      <c r="H165" s="165"/>
      <c r="I165" s="94"/>
      <c r="J165" s="95"/>
      <c r="K165" s="95"/>
      <c r="L165" s="94"/>
      <c r="M165" s="96">
        <f t="shared" ref="M165:O165" si="571">Z165+AC165+AF165+AI165+AL165+AO165+AR165+AU165+AX165+BA165+BD165+BG165</f>
        <v>0</v>
      </c>
      <c r="N165" s="96">
        <f t="shared" si="571"/>
        <v>0</v>
      </c>
      <c r="O165" s="96">
        <f t="shared" si="571"/>
        <v>0</v>
      </c>
      <c r="P165" s="96">
        <f t="shared" ref="P165:R165" si="572">IF(BJ165=0,SUM(Z165+AC165+AF165+AI165+AL165+AO165+AR165+AU165+AX165+BA165+BD165+BG165),BJ165)</f>
        <v>0</v>
      </c>
      <c r="Q165" s="96">
        <f t="shared" si="572"/>
        <v>0</v>
      </c>
      <c r="R165" s="96">
        <f t="shared" si="572"/>
        <v>0</v>
      </c>
      <c r="S165" s="96">
        <f t="shared" ref="S165:T165" si="573">I165-M165</f>
        <v>0</v>
      </c>
      <c r="T165" s="96">
        <f t="shared" si="573"/>
        <v>0</v>
      </c>
      <c r="U165" s="96">
        <f t="shared" si="566"/>
        <v>0</v>
      </c>
      <c r="V165" s="375" t="e">
        <f t="shared" si="221"/>
        <v>#DIV/0!</v>
      </c>
      <c r="W165" s="95">
        <f t="shared" si="555"/>
        <v>0</v>
      </c>
      <c r="X165" s="95">
        <f t="shared" si="556"/>
        <v>0</v>
      </c>
      <c r="Y165" s="376">
        <f t="shared" si="412"/>
        <v>0</v>
      </c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8"/>
      <c r="BN165" s="99"/>
      <c r="BO165" s="99"/>
      <c r="BP165" s="99"/>
      <c r="BQ165" s="99"/>
    </row>
    <row r="166" spans="1:69" ht="15.75" customHeight="1">
      <c r="A166" s="239"/>
      <c r="B166" s="239"/>
      <c r="C166" s="228"/>
      <c r="D166" s="229" t="s">
        <v>418</v>
      </c>
      <c r="E166" s="230">
        <f>SUM(E167:E168)</f>
        <v>0</v>
      </c>
      <c r="F166" s="230"/>
      <c r="G166" s="230"/>
      <c r="H166" s="230">
        <f t="shared" ref="H166:O166" si="574">SUM(H167:H168)</f>
        <v>0</v>
      </c>
      <c r="I166" s="230">
        <f t="shared" si="574"/>
        <v>0</v>
      </c>
      <c r="J166" s="230">
        <f t="shared" si="574"/>
        <v>0</v>
      </c>
      <c r="K166" s="230">
        <f t="shared" si="574"/>
        <v>0</v>
      </c>
      <c r="L166" s="230">
        <f t="shared" si="574"/>
        <v>0</v>
      </c>
      <c r="M166" s="230">
        <f t="shared" si="574"/>
        <v>0</v>
      </c>
      <c r="N166" s="230">
        <f t="shared" si="574"/>
        <v>0</v>
      </c>
      <c r="O166" s="230">
        <f t="shared" si="574"/>
        <v>0</v>
      </c>
      <c r="P166" s="257">
        <f t="shared" ref="P166:R166" si="575">IF(BJ166=0,SUM(Z166+AC166+AF166+AI166+AL166+AO166+AR166+AU166+AX166+BA166+BD166+BG166),BJ166)</f>
        <v>0</v>
      </c>
      <c r="Q166" s="257">
        <f t="shared" si="575"/>
        <v>0</v>
      </c>
      <c r="R166" s="257">
        <f t="shared" si="575"/>
        <v>0</v>
      </c>
      <c r="S166" s="230">
        <f t="shared" ref="S166:U166" si="576">SUM(S167:S168)</f>
        <v>0</v>
      </c>
      <c r="T166" s="230">
        <f t="shared" si="576"/>
        <v>0</v>
      </c>
      <c r="U166" s="230">
        <f t="shared" si="576"/>
        <v>0</v>
      </c>
      <c r="V166" s="375" t="e">
        <f t="shared" si="221"/>
        <v>#DIV/0!</v>
      </c>
      <c r="W166" s="95">
        <f t="shared" si="555"/>
        <v>0</v>
      </c>
      <c r="X166" s="95">
        <f t="shared" si="556"/>
        <v>0</v>
      </c>
      <c r="Y166" s="376">
        <f t="shared" si="412"/>
        <v>0</v>
      </c>
      <c r="Z166" s="230">
        <f t="shared" ref="Z166:BL166" si="577">SUM(Z167:Z168)</f>
        <v>0</v>
      </c>
      <c r="AA166" s="230">
        <f t="shared" si="577"/>
        <v>0</v>
      </c>
      <c r="AB166" s="230">
        <f t="shared" si="577"/>
        <v>0</v>
      </c>
      <c r="AC166" s="230">
        <f t="shared" si="577"/>
        <v>0</v>
      </c>
      <c r="AD166" s="230">
        <f t="shared" si="577"/>
        <v>0</v>
      </c>
      <c r="AE166" s="230">
        <f t="shared" si="577"/>
        <v>0</v>
      </c>
      <c r="AF166" s="230">
        <f t="shared" si="577"/>
        <v>0</v>
      </c>
      <c r="AG166" s="230">
        <f t="shared" si="577"/>
        <v>0</v>
      </c>
      <c r="AH166" s="230">
        <f t="shared" si="577"/>
        <v>0</v>
      </c>
      <c r="AI166" s="230">
        <f t="shared" si="577"/>
        <v>0</v>
      </c>
      <c r="AJ166" s="230">
        <f t="shared" si="577"/>
        <v>0</v>
      </c>
      <c r="AK166" s="230">
        <f t="shared" si="577"/>
        <v>0</v>
      </c>
      <c r="AL166" s="230">
        <f t="shared" si="577"/>
        <v>0</v>
      </c>
      <c r="AM166" s="230">
        <f t="shared" si="577"/>
        <v>0</v>
      </c>
      <c r="AN166" s="230">
        <f t="shared" si="577"/>
        <v>0</v>
      </c>
      <c r="AO166" s="230">
        <f t="shared" si="577"/>
        <v>0</v>
      </c>
      <c r="AP166" s="230">
        <f t="shared" si="577"/>
        <v>0</v>
      </c>
      <c r="AQ166" s="230">
        <f t="shared" si="577"/>
        <v>0</v>
      </c>
      <c r="AR166" s="230">
        <f t="shared" si="577"/>
        <v>0</v>
      </c>
      <c r="AS166" s="230">
        <f t="shared" si="577"/>
        <v>0</v>
      </c>
      <c r="AT166" s="230">
        <f t="shared" si="577"/>
        <v>0</v>
      </c>
      <c r="AU166" s="230">
        <f t="shared" si="577"/>
        <v>0</v>
      </c>
      <c r="AV166" s="230">
        <f t="shared" si="577"/>
        <v>0</v>
      </c>
      <c r="AW166" s="230">
        <f t="shared" si="577"/>
        <v>0</v>
      </c>
      <c r="AX166" s="230">
        <f t="shared" si="577"/>
        <v>0</v>
      </c>
      <c r="AY166" s="230">
        <f t="shared" si="577"/>
        <v>0</v>
      </c>
      <c r="AZ166" s="230">
        <f t="shared" si="577"/>
        <v>0</v>
      </c>
      <c r="BA166" s="230">
        <f t="shared" si="577"/>
        <v>0</v>
      </c>
      <c r="BB166" s="230">
        <f t="shared" si="577"/>
        <v>0</v>
      </c>
      <c r="BC166" s="230">
        <f t="shared" si="577"/>
        <v>0</v>
      </c>
      <c r="BD166" s="230">
        <f t="shared" si="577"/>
        <v>0</v>
      </c>
      <c r="BE166" s="230">
        <f t="shared" si="577"/>
        <v>0</v>
      </c>
      <c r="BF166" s="230">
        <f t="shared" si="577"/>
        <v>0</v>
      </c>
      <c r="BG166" s="230">
        <f t="shared" si="577"/>
        <v>0</v>
      </c>
      <c r="BH166" s="230">
        <f t="shared" si="577"/>
        <v>0</v>
      </c>
      <c r="BI166" s="230">
        <f t="shared" si="577"/>
        <v>0</v>
      </c>
      <c r="BJ166" s="230">
        <f t="shared" si="577"/>
        <v>0</v>
      </c>
      <c r="BK166" s="230">
        <f t="shared" si="577"/>
        <v>0</v>
      </c>
      <c r="BL166" s="230">
        <f t="shared" si="577"/>
        <v>0</v>
      </c>
      <c r="BM166" s="232"/>
      <c r="BN166" s="233"/>
      <c r="BO166" s="233"/>
      <c r="BP166" s="233"/>
      <c r="BQ166" s="233"/>
    </row>
    <row r="167" spans="1:69" ht="15.75" customHeight="1">
      <c r="A167" s="88"/>
      <c r="B167" s="88"/>
      <c r="C167" s="89" t="s">
        <v>357</v>
      </c>
      <c r="D167" s="90" t="s">
        <v>419</v>
      </c>
      <c r="E167" s="165"/>
      <c r="F167" s="165"/>
      <c r="G167" s="165"/>
      <c r="H167" s="165"/>
      <c r="I167" s="94"/>
      <c r="J167" s="95"/>
      <c r="K167" s="95"/>
      <c r="L167" s="94"/>
      <c r="M167" s="96">
        <f t="shared" ref="M167:O167" si="578">Z167+AC167+AF167+AI167+AL167+AO167+AR167+AU167+AX167+BA167+BD167+BG167</f>
        <v>0</v>
      </c>
      <c r="N167" s="96">
        <f t="shared" si="578"/>
        <v>0</v>
      </c>
      <c r="O167" s="96">
        <f t="shared" si="578"/>
        <v>0</v>
      </c>
      <c r="P167" s="96">
        <f t="shared" ref="P167:R167" si="579">IF(BJ167=0,SUM(Z167+AC167+AF167+AI167+AL167+AO167+AR167+AU167+AX167+BA167+BD167+BG167),BJ167)</f>
        <v>0</v>
      </c>
      <c r="Q167" s="96">
        <f t="shared" si="579"/>
        <v>0</v>
      </c>
      <c r="R167" s="96">
        <f t="shared" si="579"/>
        <v>0</v>
      </c>
      <c r="S167" s="96">
        <f t="shared" ref="S167:T167" si="580">I167-M167</f>
        <v>0</v>
      </c>
      <c r="T167" s="96">
        <f t="shared" si="580"/>
        <v>0</v>
      </c>
      <c r="U167" s="96">
        <f t="shared" ref="U167:U168" si="581">L167-O167</f>
        <v>0</v>
      </c>
      <c r="V167" s="375" t="e">
        <f t="shared" si="221"/>
        <v>#DIV/0!</v>
      </c>
      <c r="W167" s="95">
        <f t="shared" si="555"/>
        <v>0</v>
      </c>
      <c r="X167" s="95">
        <f t="shared" si="556"/>
        <v>0</v>
      </c>
      <c r="Y167" s="376">
        <f t="shared" si="412"/>
        <v>0</v>
      </c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8"/>
      <c r="BN167" s="99"/>
      <c r="BO167" s="99"/>
      <c r="BP167" s="99"/>
      <c r="BQ167" s="99"/>
    </row>
    <row r="168" spans="1:69" ht="15.75" customHeight="1">
      <c r="A168" s="88"/>
      <c r="B168" s="88"/>
      <c r="C168" s="100"/>
      <c r="D168" s="90"/>
      <c r="E168" s="165"/>
      <c r="F168" s="165"/>
      <c r="G168" s="165"/>
      <c r="H168" s="261"/>
      <c r="I168" s="94"/>
      <c r="J168" s="95"/>
      <c r="K168" s="95"/>
      <c r="L168" s="94"/>
      <c r="M168" s="96"/>
      <c r="N168" s="96">
        <f t="shared" ref="N168:O168" si="582">AA168+AD168+AG168+AJ168+AM168+AP168+AS168+AV168+AY168+BB168+BE168+BH168</f>
        <v>0</v>
      </c>
      <c r="O168" s="96">
        <f t="shared" si="582"/>
        <v>0</v>
      </c>
      <c r="P168" s="96">
        <f t="shared" ref="P168:R168" si="583">IF(BJ168=0,SUM(Z168+AC168+AF168+AI168+AL168+AO168+AR168+AU168+AX168+BA168+BD168+BG168),BJ168)</f>
        <v>0</v>
      </c>
      <c r="Q168" s="96">
        <f t="shared" si="583"/>
        <v>0</v>
      </c>
      <c r="R168" s="96">
        <f t="shared" si="583"/>
        <v>0</v>
      </c>
      <c r="S168" s="96">
        <f t="shared" ref="S168:T168" si="584">I168-M168</f>
        <v>0</v>
      </c>
      <c r="T168" s="96">
        <f t="shared" si="584"/>
        <v>0</v>
      </c>
      <c r="U168" s="96">
        <f t="shared" si="581"/>
        <v>0</v>
      </c>
      <c r="V168" s="375" t="e">
        <f t="shared" si="221"/>
        <v>#DIV/0!</v>
      </c>
      <c r="W168" s="95">
        <f t="shared" si="555"/>
        <v>0</v>
      </c>
      <c r="X168" s="95">
        <f t="shared" si="556"/>
        <v>0</v>
      </c>
      <c r="Y168" s="376">
        <f t="shared" si="412"/>
        <v>0</v>
      </c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  <c r="BH168" s="95"/>
      <c r="BI168" s="95"/>
      <c r="BJ168" s="95"/>
      <c r="BK168" s="95"/>
      <c r="BL168" s="95"/>
      <c r="BM168" s="98"/>
      <c r="BN168" s="99"/>
      <c r="BO168" s="99"/>
      <c r="BP168" s="99"/>
      <c r="BQ168" s="99"/>
    </row>
    <row r="169" spans="1:69" ht="15.75" customHeight="1">
      <c r="A169" s="252"/>
      <c r="B169" s="252"/>
      <c r="C169" s="182"/>
      <c r="D169" s="253" t="s">
        <v>420</v>
      </c>
      <c r="E169" s="254">
        <f t="shared" ref="E169:F169" si="585">E170+E177</f>
        <v>84944.8</v>
      </c>
      <c r="F169" s="254">
        <f t="shared" si="585"/>
        <v>90944.8</v>
      </c>
      <c r="G169" s="254"/>
      <c r="H169" s="254">
        <f t="shared" ref="H169:O169" si="586">H170+H177</f>
        <v>36000</v>
      </c>
      <c r="I169" s="254">
        <f t="shared" si="586"/>
        <v>0</v>
      </c>
      <c r="J169" s="254">
        <f t="shared" si="586"/>
        <v>250</v>
      </c>
      <c r="K169" s="254">
        <f t="shared" si="586"/>
        <v>0</v>
      </c>
      <c r="L169" s="254">
        <f t="shared" si="586"/>
        <v>0</v>
      </c>
      <c r="M169" s="254">
        <f t="shared" si="586"/>
        <v>0</v>
      </c>
      <c r="N169" s="254">
        <f t="shared" si="586"/>
        <v>250</v>
      </c>
      <c r="O169" s="254">
        <f t="shared" si="586"/>
        <v>0</v>
      </c>
      <c r="P169" s="254">
        <f t="shared" ref="P169:R169" si="587">IF(BJ169=0,SUM(Z169+AC169+AF169+AI169+AL169+AO169+AR169+AU169+AX169+BA169+BD169+BG169),BJ169)</f>
        <v>0</v>
      </c>
      <c r="Q169" s="254">
        <f t="shared" si="587"/>
        <v>250</v>
      </c>
      <c r="R169" s="254">
        <f t="shared" si="587"/>
        <v>0</v>
      </c>
      <c r="S169" s="254">
        <f t="shared" ref="S169:U169" si="588">S170+S177</f>
        <v>0</v>
      </c>
      <c r="T169" s="254">
        <f t="shared" si="588"/>
        <v>0</v>
      </c>
      <c r="U169" s="254">
        <f t="shared" si="588"/>
        <v>0</v>
      </c>
      <c r="V169" s="375" t="e">
        <f t="shared" si="221"/>
        <v>#DIV/0!</v>
      </c>
      <c r="W169" s="95">
        <f t="shared" si="555"/>
        <v>0</v>
      </c>
      <c r="X169" s="95">
        <f t="shared" si="556"/>
        <v>0</v>
      </c>
      <c r="Y169" s="376">
        <f t="shared" si="412"/>
        <v>84944.8</v>
      </c>
      <c r="Z169" s="254">
        <f t="shared" ref="Z169:BL169" si="589">Z170+Z177</f>
        <v>0</v>
      </c>
      <c r="AA169" s="254">
        <f t="shared" si="589"/>
        <v>250</v>
      </c>
      <c r="AB169" s="254">
        <f t="shared" si="589"/>
        <v>0</v>
      </c>
      <c r="AC169" s="254">
        <f t="shared" si="589"/>
        <v>0</v>
      </c>
      <c r="AD169" s="254">
        <f t="shared" si="589"/>
        <v>0</v>
      </c>
      <c r="AE169" s="254">
        <f t="shared" si="589"/>
        <v>0</v>
      </c>
      <c r="AF169" s="254">
        <f t="shared" si="589"/>
        <v>0</v>
      </c>
      <c r="AG169" s="254">
        <f t="shared" si="589"/>
        <v>0</v>
      </c>
      <c r="AH169" s="254">
        <f t="shared" si="589"/>
        <v>0</v>
      </c>
      <c r="AI169" s="254">
        <f t="shared" si="589"/>
        <v>0</v>
      </c>
      <c r="AJ169" s="254">
        <f t="shared" si="589"/>
        <v>0</v>
      </c>
      <c r="AK169" s="254">
        <f t="shared" si="589"/>
        <v>0</v>
      </c>
      <c r="AL169" s="254">
        <f t="shared" si="589"/>
        <v>0</v>
      </c>
      <c r="AM169" s="254">
        <f t="shared" si="589"/>
        <v>0</v>
      </c>
      <c r="AN169" s="254">
        <f t="shared" si="589"/>
        <v>0</v>
      </c>
      <c r="AO169" s="254">
        <f t="shared" si="589"/>
        <v>0</v>
      </c>
      <c r="AP169" s="254">
        <f t="shared" si="589"/>
        <v>0</v>
      </c>
      <c r="AQ169" s="254">
        <f t="shared" si="589"/>
        <v>0</v>
      </c>
      <c r="AR169" s="254">
        <f t="shared" si="589"/>
        <v>0</v>
      </c>
      <c r="AS169" s="254">
        <f t="shared" si="589"/>
        <v>0</v>
      </c>
      <c r="AT169" s="254">
        <f t="shared" si="589"/>
        <v>0</v>
      </c>
      <c r="AU169" s="254">
        <f t="shared" si="589"/>
        <v>0</v>
      </c>
      <c r="AV169" s="254">
        <f t="shared" si="589"/>
        <v>0</v>
      </c>
      <c r="AW169" s="254">
        <f t="shared" si="589"/>
        <v>0</v>
      </c>
      <c r="AX169" s="254">
        <f t="shared" si="589"/>
        <v>0</v>
      </c>
      <c r="AY169" s="254">
        <f t="shared" si="589"/>
        <v>0</v>
      </c>
      <c r="AZ169" s="254">
        <f t="shared" si="589"/>
        <v>0</v>
      </c>
      <c r="BA169" s="254">
        <f t="shared" si="589"/>
        <v>0</v>
      </c>
      <c r="BB169" s="254">
        <f t="shared" si="589"/>
        <v>0</v>
      </c>
      <c r="BC169" s="254">
        <f t="shared" si="589"/>
        <v>0</v>
      </c>
      <c r="BD169" s="254">
        <f t="shared" si="589"/>
        <v>0</v>
      </c>
      <c r="BE169" s="254">
        <f t="shared" si="589"/>
        <v>0</v>
      </c>
      <c r="BF169" s="254">
        <f t="shared" si="589"/>
        <v>0</v>
      </c>
      <c r="BG169" s="254">
        <f t="shared" si="589"/>
        <v>0</v>
      </c>
      <c r="BH169" s="254">
        <f t="shared" si="589"/>
        <v>0</v>
      </c>
      <c r="BI169" s="254">
        <f t="shared" si="589"/>
        <v>0</v>
      </c>
      <c r="BJ169" s="254">
        <f t="shared" si="589"/>
        <v>0</v>
      </c>
      <c r="BK169" s="254">
        <f t="shared" si="589"/>
        <v>0</v>
      </c>
      <c r="BL169" s="254">
        <f t="shared" si="589"/>
        <v>0</v>
      </c>
      <c r="BM169" s="156"/>
      <c r="BN169" s="157"/>
      <c r="BO169" s="157"/>
      <c r="BP169" s="157"/>
      <c r="BQ169" s="157"/>
    </row>
    <row r="170" spans="1:69" ht="15.75" customHeight="1">
      <c r="A170" s="239"/>
      <c r="B170" s="239"/>
      <c r="C170" s="228"/>
      <c r="D170" s="229" t="s">
        <v>421</v>
      </c>
      <c r="E170" s="230">
        <f t="shared" ref="E170:F170" si="590">SUM(E171:E176)</f>
        <v>84944.8</v>
      </c>
      <c r="F170" s="230">
        <f t="shared" si="590"/>
        <v>90944.8</v>
      </c>
      <c r="G170" s="389" t="s">
        <v>744</v>
      </c>
      <c r="H170" s="230">
        <f>SUM(H171:H175)</f>
        <v>0</v>
      </c>
      <c r="I170" s="230">
        <f t="shared" ref="I170:K170" si="591">SUM(I171:I176)</f>
        <v>0</v>
      </c>
      <c r="J170" s="230">
        <f t="shared" si="591"/>
        <v>250</v>
      </c>
      <c r="K170" s="230">
        <f t="shared" si="591"/>
        <v>0</v>
      </c>
      <c r="L170" s="230">
        <f t="shared" ref="L170:M170" si="592">SUM(L171:L175)</f>
        <v>0</v>
      </c>
      <c r="M170" s="230">
        <f t="shared" si="592"/>
        <v>0</v>
      </c>
      <c r="N170" s="230">
        <f>SUM(N171:N176)</f>
        <v>250</v>
      </c>
      <c r="O170" s="230">
        <f>SUM(O171:O175)</f>
        <v>0</v>
      </c>
      <c r="P170" s="231">
        <f t="shared" ref="P170:R170" si="593">IF(BJ170=0,SUM(Z170+AC170+AF170+AI170+AL170+AO170+AR170+AU170+AX170+BA170+BD170+BG170),BJ170)</f>
        <v>0</v>
      </c>
      <c r="Q170" s="231">
        <f t="shared" si="593"/>
        <v>250</v>
      </c>
      <c r="R170" s="231">
        <f t="shared" si="593"/>
        <v>0</v>
      </c>
      <c r="S170" s="230">
        <f t="shared" ref="S170:T170" si="594">SUM(S171:S176)</f>
        <v>0</v>
      </c>
      <c r="T170" s="230">
        <f t="shared" si="594"/>
        <v>0</v>
      </c>
      <c r="U170" s="230">
        <f>SUM(U171:U175)</f>
        <v>0</v>
      </c>
      <c r="V170" s="375" t="e">
        <f t="shared" si="221"/>
        <v>#DIV/0!</v>
      </c>
      <c r="W170" s="95">
        <f t="shared" si="555"/>
        <v>0</v>
      </c>
      <c r="X170" s="95">
        <f t="shared" si="556"/>
        <v>0</v>
      </c>
      <c r="Y170" s="376">
        <f t="shared" si="412"/>
        <v>84944.8</v>
      </c>
      <c r="Z170" s="230">
        <f>SUM(Z171:Z175)</f>
        <v>0</v>
      </c>
      <c r="AA170" s="230">
        <f>SUM(AA171:AA176)</f>
        <v>250</v>
      </c>
      <c r="AB170" s="230">
        <f t="shared" ref="AB170:AF170" si="595">SUM(AB171:AB175)</f>
        <v>0</v>
      </c>
      <c r="AC170" s="230">
        <f t="shared" si="595"/>
        <v>0</v>
      </c>
      <c r="AD170" s="230">
        <f t="shared" si="595"/>
        <v>0</v>
      </c>
      <c r="AE170" s="230">
        <f t="shared" si="595"/>
        <v>0</v>
      </c>
      <c r="AF170" s="230">
        <f t="shared" si="595"/>
        <v>0</v>
      </c>
      <c r="AG170" s="230">
        <f>SUM(AG171:AG176)</f>
        <v>0</v>
      </c>
      <c r="AH170" s="230">
        <f t="shared" ref="AH170:BL170" si="596">SUM(AH171:AH175)</f>
        <v>0</v>
      </c>
      <c r="AI170" s="230">
        <f t="shared" si="596"/>
        <v>0</v>
      </c>
      <c r="AJ170" s="230">
        <f t="shared" si="596"/>
        <v>0</v>
      </c>
      <c r="AK170" s="230">
        <f t="shared" si="596"/>
        <v>0</v>
      </c>
      <c r="AL170" s="230">
        <f t="shared" si="596"/>
        <v>0</v>
      </c>
      <c r="AM170" s="230">
        <f t="shared" si="596"/>
        <v>0</v>
      </c>
      <c r="AN170" s="230">
        <f t="shared" si="596"/>
        <v>0</v>
      </c>
      <c r="AO170" s="230">
        <f t="shared" si="596"/>
        <v>0</v>
      </c>
      <c r="AP170" s="230">
        <f t="shared" si="596"/>
        <v>0</v>
      </c>
      <c r="AQ170" s="230">
        <f t="shared" si="596"/>
        <v>0</v>
      </c>
      <c r="AR170" s="230">
        <f t="shared" si="596"/>
        <v>0</v>
      </c>
      <c r="AS170" s="230">
        <f t="shared" si="596"/>
        <v>0</v>
      </c>
      <c r="AT170" s="230">
        <f t="shared" si="596"/>
        <v>0</v>
      </c>
      <c r="AU170" s="230">
        <f t="shared" si="596"/>
        <v>0</v>
      </c>
      <c r="AV170" s="230">
        <f t="shared" si="596"/>
        <v>0</v>
      </c>
      <c r="AW170" s="230">
        <f t="shared" si="596"/>
        <v>0</v>
      </c>
      <c r="AX170" s="230">
        <f t="shared" si="596"/>
        <v>0</v>
      </c>
      <c r="AY170" s="230">
        <f t="shared" si="596"/>
        <v>0</v>
      </c>
      <c r="AZ170" s="230">
        <f t="shared" si="596"/>
        <v>0</v>
      </c>
      <c r="BA170" s="230">
        <f t="shared" si="596"/>
        <v>0</v>
      </c>
      <c r="BB170" s="230">
        <f t="shared" si="596"/>
        <v>0</v>
      </c>
      <c r="BC170" s="230">
        <f t="shared" si="596"/>
        <v>0</v>
      </c>
      <c r="BD170" s="230">
        <f t="shared" si="596"/>
        <v>0</v>
      </c>
      <c r="BE170" s="230">
        <f t="shared" si="596"/>
        <v>0</v>
      </c>
      <c r="BF170" s="230">
        <f t="shared" si="596"/>
        <v>0</v>
      </c>
      <c r="BG170" s="230">
        <f t="shared" si="596"/>
        <v>0</v>
      </c>
      <c r="BH170" s="230">
        <f t="shared" si="596"/>
        <v>0</v>
      </c>
      <c r="BI170" s="230">
        <f t="shared" si="596"/>
        <v>0</v>
      </c>
      <c r="BJ170" s="230">
        <f t="shared" si="596"/>
        <v>0</v>
      </c>
      <c r="BK170" s="230">
        <f t="shared" si="596"/>
        <v>0</v>
      </c>
      <c r="BL170" s="230">
        <f t="shared" si="596"/>
        <v>0</v>
      </c>
      <c r="BM170" s="232"/>
      <c r="BN170" s="233"/>
      <c r="BO170" s="233"/>
      <c r="BP170" s="233"/>
      <c r="BQ170" s="233"/>
    </row>
    <row r="171" spans="1:69" ht="15.75" customHeight="1">
      <c r="A171" s="88"/>
      <c r="B171" s="88"/>
      <c r="C171" s="100" t="s">
        <v>359</v>
      </c>
      <c r="D171" s="90" t="s">
        <v>422</v>
      </c>
      <c r="E171" s="165">
        <v>14944.8</v>
      </c>
      <c r="F171" s="381">
        <f t="shared" ref="F171:F172" si="597">E171</f>
        <v>14944.8</v>
      </c>
      <c r="G171" s="387">
        <v>6498.34</v>
      </c>
      <c r="H171" s="165"/>
      <c r="I171" s="94"/>
      <c r="J171" s="94"/>
      <c r="K171" s="94"/>
      <c r="L171" s="262"/>
      <c r="M171" s="96"/>
      <c r="N171" s="96">
        <f t="shared" ref="N171:N172" si="598">AA171+AD171+AG171+AJ171+AM171+AP171+AS171+AV171+AY171+BB171+BE171+BH171</f>
        <v>0</v>
      </c>
      <c r="O171" s="96"/>
      <c r="P171" s="81"/>
      <c r="Q171" s="81"/>
      <c r="R171" s="81"/>
      <c r="S171" s="96"/>
      <c r="T171" s="96"/>
      <c r="U171" s="96"/>
      <c r="V171" s="375" t="e">
        <f t="shared" si="221"/>
        <v>#DIV/0!</v>
      </c>
      <c r="W171" s="95">
        <f t="shared" si="555"/>
        <v>0</v>
      </c>
      <c r="X171" s="95">
        <f t="shared" si="556"/>
        <v>0</v>
      </c>
      <c r="Y171" s="376">
        <f t="shared" si="412"/>
        <v>14944.8</v>
      </c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8"/>
      <c r="BN171" s="99"/>
      <c r="BO171" s="99"/>
      <c r="BP171" s="99"/>
      <c r="BQ171" s="99"/>
    </row>
    <row r="172" spans="1:69" ht="15.75" customHeight="1">
      <c r="A172" s="88"/>
      <c r="B172" s="88"/>
      <c r="C172" s="89" t="s">
        <v>357</v>
      </c>
      <c r="D172" s="90" t="s">
        <v>423</v>
      </c>
      <c r="E172" s="165">
        <v>20000</v>
      </c>
      <c r="F172" s="381">
        <f t="shared" si="597"/>
        <v>20000</v>
      </c>
      <c r="G172" s="387">
        <v>16800</v>
      </c>
      <c r="H172" s="165"/>
      <c r="I172" s="94">
        <v>0</v>
      </c>
      <c r="J172" s="94"/>
      <c r="K172" s="94"/>
      <c r="L172" s="262"/>
      <c r="M172" s="96"/>
      <c r="N172" s="96">
        <f t="shared" si="598"/>
        <v>0</v>
      </c>
      <c r="O172" s="96"/>
      <c r="P172" s="81"/>
      <c r="Q172" s="81"/>
      <c r="R172" s="81"/>
      <c r="S172" s="96"/>
      <c r="T172" s="96"/>
      <c r="U172" s="96"/>
      <c r="V172" s="375" t="e">
        <f t="shared" si="221"/>
        <v>#DIV/0!</v>
      </c>
      <c r="W172" s="95">
        <f t="shared" si="555"/>
        <v>0</v>
      </c>
      <c r="X172" s="95">
        <f t="shared" si="556"/>
        <v>0</v>
      </c>
      <c r="Y172" s="376">
        <f t="shared" si="412"/>
        <v>20000</v>
      </c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5"/>
      <c r="BM172" s="98"/>
      <c r="BN172" s="99"/>
      <c r="BO172" s="99"/>
      <c r="BP172" s="99"/>
      <c r="BQ172" s="99"/>
    </row>
    <row r="173" spans="1:69" ht="15.75" customHeight="1">
      <c r="A173" s="88"/>
      <c r="B173" s="88"/>
      <c r="C173" s="89" t="s">
        <v>200</v>
      </c>
      <c r="D173" s="90" t="s">
        <v>201</v>
      </c>
      <c r="E173" s="165">
        <v>0</v>
      </c>
      <c r="F173" s="161">
        <f>-(E173*14.5%)+E173</f>
        <v>0</v>
      </c>
      <c r="G173" s="161"/>
      <c r="H173" s="165"/>
      <c r="I173" s="94"/>
      <c r="J173" s="94"/>
      <c r="K173" s="94"/>
      <c r="L173" s="201"/>
      <c r="M173" s="96">
        <f t="shared" ref="M173:O173" si="599">Z173+AC173+AF173+AI173+AL173+AO173+AR173+AU173+AX173+BA173+BD173+BG173</f>
        <v>0</v>
      </c>
      <c r="N173" s="96">
        <f t="shared" si="599"/>
        <v>0</v>
      </c>
      <c r="O173" s="96">
        <f t="shared" si="599"/>
        <v>0</v>
      </c>
      <c r="P173" s="96">
        <f t="shared" ref="P173:R173" si="600">IF(BJ173=0,SUM(Z173+AC173+AF173+AI173+AL173+AO173+AR173+AU173+AX173+BA173+BD173+BG173),BJ173)</f>
        <v>0</v>
      </c>
      <c r="Q173" s="96">
        <f t="shared" si="600"/>
        <v>0</v>
      </c>
      <c r="R173" s="96">
        <f t="shared" si="600"/>
        <v>0</v>
      </c>
      <c r="S173" s="96">
        <f t="shared" ref="S173:T173" si="601">I173-M173</f>
        <v>0</v>
      </c>
      <c r="T173" s="96">
        <f t="shared" si="601"/>
        <v>0</v>
      </c>
      <c r="U173" s="96">
        <f t="shared" ref="U173:U176" si="602">L173-O173</f>
        <v>0</v>
      </c>
      <c r="V173" s="375" t="e">
        <f t="shared" si="221"/>
        <v>#DIV/0!</v>
      </c>
      <c r="W173" s="95">
        <f t="shared" si="555"/>
        <v>0</v>
      </c>
      <c r="X173" s="95">
        <f t="shared" si="556"/>
        <v>0</v>
      </c>
      <c r="Y173" s="376">
        <f t="shared" si="412"/>
        <v>0</v>
      </c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102">
        <v>0</v>
      </c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8"/>
      <c r="BN173" s="99"/>
      <c r="BO173" s="99"/>
      <c r="BP173" s="99"/>
      <c r="BQ173" s="99"/>
    </row>
    <row r="174" spans="1:69" ht="15.75" customHeight="1">
      <c r="A174" s="88"/>
      <c r="B174" s="88"/>
      <c r="C174" s="100" t="s">
        <v>424</v>
      </c>
      <c r="D174" s="90" t="s">
        <v>425</v>
      </c>
      <c r="E174" s="165">
        <v>44000</v>
      </c>
      <c r="F174" s="161">
        <f>E174</f>
        <v>44000</v>
      </c>
      <c r="G174" s="161"/>
      <c r="H174" s="165"/>
      <c r="I174" s="138">
        <v>0</v>
      </c>
      <c r="J174" s="94"/>
      <c r="K174" s="94"/>
      <c r="L174" s="201"/>
      <c r="M174" s="96">
        <f t="shared" ref="M174:O174" si="603">Z174+AC174+AF174+AI174+AL174+AO174+AR174+AU174+AX174+BA174+BD174+BG174</f>
        <v>0</v>
      </c>
      <c r="N174" s="96">
        <f t="shared" si="603"/>
        <v>0</v>
      </c>
      <c r="O174" s="96">
        <f t="shared" si="603"/>
        <v>0</v>
      </c>
      <c r="P174" s="96">
        <f t="shared" ref="P174:R174" si="604">IF(BJ174=0,SUM(Z174+AC174+AF174+AI174+AL174+AO174+AR174+AU174+AX174+BA174+BD174+BG174),BJ174)</f>
        <v>0</v>
      </c>
      <c r="Q174" s="96">
        <f t="shared" si="604"/>
        <v>0</v>
      </c>
      <c r="R174" s="96">
        <f t="shared" si="604"/>
        <v>0</v>
      </c>
      <c r="S174" s="137">
        <f t="shared" ref="S174:T174" si="605">I174-M174</f>
        <v>0</v>
      </c>
      <c r="T174" s="96">
        <f t="shared" si="605"/>
        <v>0</v>
      </c>
      <c r="U174" s="96">
        <f t="shared" si="602"/>
        <v>0</v>
      </c>
      <c r="V174" s="375" t="e">
        <f t="shared" si="221"/>
        <v>#DIV/0!</v>
      </c>
      <c r="W174" s="95">
        <f t="shared" si="555"/>
        <v>0</v>
      </c>
      <c r="X174" s="95">
        <f t="shared" si="556"/>
        <v>0</v>
      </c>
      <c r="Y174" s="376">
        <f t="shared" si="412"/>
        <v>44000</v>
      </c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263">
        <v>0</v>
      </c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128"/>
      <c r="BH174" s="95"/>
      <c r="BI174" s="95"/>
      <c r="BJ174" s="95"/>
      <c r="BK174" s="95"/>
      <c r="BL174" s="95"/>
      <c r="BM174" s="98"/>
      <c r="BN174" s="99"/>
      <c r="BO174" s="99"/>
      <c r="BP174" s="99"/>
      <c r="BQ174" s="99"/>
    </row>
    <row r="175" spans="1:69" ht="15.75" customHeight="1">
      <c r="A175" s="88"/>
      <c r="B175" s="88"/>
      <c r="C175" s="100" t="s">
        <v>359</v>
      </c>
      <c r="D175" s="90" t="s">
        <v>160</v>
      </c>
      <c r="E175" s="384">
        <v>6000</v>
      </c>
      <c r="F175" s="390">
        <v>12000</v>
      </c>
      <c r="G175" s="161"/>
      <c r="H175" s="165"/>
      <c r="I175" s="94">
        <v>0</v>
      </c>
      <c r="J175" s="94"/>
      <c r="K175" s="94"/>
      <c r="L175" s="201"/>
      <c r="M175" s="96">
        <f t="shared" ref="M175:O175" si="606">Z175+AC175+AF175+AI175+AL175+AO175+AR175+AU175+AX175+BA175+BD175+BG175</f>
        <v>0</v>
      </c>
      <c r="N175" s="96">
        <f t="shared" si="606"/>
        <v>0</v>
      </c>
      <c r="O175" s="96">
        <f t="shared" si="606"/>
        <v>0</v>
      </c>
      <c r="P175" s="96">
        <f t="shared" ref="P175:R175" si="607">IF(BJ175=0,SUM(Z175+AC175+AF175+AI175+AL175+AO175+AR175+AU175+AX175+BA175+BD175+BG175),BJ175)</f>
        <v>0</v>
      </c>
      <c r="Q175" s="96">
        <f t="shared" si="607"/>
        <v>0</v>
      </c>
      <c r="R175" s="96">
        <f t="shared" si="607"/>
        <v>0</v>
      </c>
      <c r="S175" s="96">
        <f t="shared" ref="S175:T175" si="608">I175-M175</f>
        <v>0</v>
      </c>
      <c r="T175" s="96">
        <f t="shared" si="608"/>
        <v>0</v>
      </c>
      <c r="U175" s="96">
        <f t="shared" si="602"/>
        <v>0</v>
      </c>
      <c r="V175" s="375" t="e">
        <f t="shared" si="221"/>
        <v>#DIV/0!</v>
      </c>
      <c r="W175" s="95">
        <f t="shared" si="555"/>
        <v>0</v>
      </c>
      <c r="X175" s="95">
        <f t="shared" si="556"/>
        <v>0</v>
      </c>
      <c r="Y175" s="376">
        <f t="shared" si="412"/>
        <v>6000</v>
      </c>
      <c r="Z175" s="95"/>
      <c r="AA175" s="95"/>
      <c r="AB175" s="95"/>
      <c r="AC175" s="102">
        <v>0</v>
      </c>
      <c r="AD175" s="95"/>
      <c r="AE175" s="95"/>
      <c r="AF175" s="95"/>
      <c r="AG175" s="95"/>
      <c r="AH175" s="95"/>
      <c r="AI175" s="102">
        <v>0</v>
      </c>
      <c r="AJ175" s="95"/>
      <c r="AK175" s="95"/>
      <c r="AL175" s="102">
        <v>0</v>
      </c>
      <c r="AM175" s="95"/>
      <c r="AN175" s="95"/>
      <c r="AO175" s="102">
        <v>0</v>
      </c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8"/>
      <c r="BN175" s="99"/>
      <c r="BO175" s="99"/>
      <c r="BP175" s="99"/>
      <c r="BQ175" s="99"/>
    </row>
    <row r="176" spans="1:69" ht="15.75" customHeight="1">
      <c r="A176" s="88"/>
      <c r="B176" s="205" t="s">
        <v>426</v>
      </c>
      <c r="C176" s="100" t="s">
        <v>323</v>
      </c>
      <c r="D176" s="90" t="s">
        <v>353</v>
      </c>
      <c r="E176" s="91"/>
      <c r="F176" s="161">
        <f>-(E176*14.5%)+E176</f>
        <v>0</v>
      </c>
      <c r="G176" s="161"/>
      <c r="H176" s="165"/>
      <c r="I176" s="94"/>
      <c r="J176" s="145">
        <v>250</v>
      </c>
      <c r="K176" s="145"/>
      <c r="L176" s="201"/>
      <c r="M176" s="96">
        <f t="shared" ref="M176:O176" si="609">Z176+AC176+AF176+AI176+AL176+AO176+AR176+AU176+AX176+BA176+BD176+BG176</f>
        <v>0</v>
      </c>
      <c r="N176" s="96">
        <f t="shared" si="609"/>
        <v>250</v>
      </c>
      <c r="O176" s="96">
        <f t="shared" si="609"/>
        <v>0</v>
      </c>
      <c r="P176" s="96">
        <f t="shared" ref="P176:R176" si="610">IF(BJ176=0,SUM(Z176+AC176+AF176+AI176+AL176+AO176+AR176+AU176+AX176+BA176+BD176+BG176),BJ176)</f>
        <v>0</v>
      </c>
      <c r="Q176" s="96">
        <f t="shared" si="610"/>
        <v>250</v>
      </c>
      <c r="R176" s="96">
        <f t="shared" si="610"/>
        <v>0</v>
      </c>
      <c r="S176" s="96">
        <f>I176-M176</f>
        <v>0</v>
      </c>
      <c r="T176" s="96">
        <f>J176-N176-K176</f>
        <v>0</v>
      </c>
      <c r="U176" s="96">
        <f t="shared" si="602"/>
        <v>0</v>
      </c>
      <c r="V176" s="375" t="e">
        <f t="shared" si="221"/>
        <v>#DIV/0!</v>
      </c>
      <c r="W176" s="95">
        <f t="shared" si="555"/>
        <v>0</v>
      </c>
      <c r="X176" s="95">
        <f t="shared" si="556"/>
        <v>0</v>
      </c>
      <c r="Y176" s="376">
        <f t="shared" si="412"/>
        <v>0</v>
      </c>
      <c r="Z176" s="95"/>
      <c r="AA176" s="102">
        <v>250</v>
      </c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  <c r="BH176" s="95"/>
      <c r="BI176" s="95"/>
      <c r="BJ176" s="95"/>
      <c r="BK176" s="95"/>
      <c r="BL176" s="95"/>
      <c r="BM176" s="98"/>
      <c r="BN176" s="99"/>
      <c r="BO176" s="99"/>
      <c r="BP176" s="99"/>
      <c r="BQ176" s="99"/>
    </row>
    <row r="177" spans="1:69" ht="15.75" customHeight="1">
      <c r="A177" s="239"/>
      <c r="B177" s="239"/>
      <c r="C177" s="228"/>
      <c r="D177" s="229" t="s">
        <v>427</v>
      </c>
      <c r="E177" s="230">
        <f>SUM(E178:E183)</f>
        <v>0</v>
      </c>
      <c r="F177" s="230"/>
      <c r="G177" s="230"/>
      <c r="H177" s="230">
        <f t="shared" ref="H177:O177" si="611">SUM(H178:H183)</f>
        <v>36000</v>
      </c>
      <c r="I177" s="230">
        <f t="shared" si="611"/>
        <v>0</v>
      </c>
      <c r="J177" s="230">
        <f t="shared" si="611"/>
        <v>0</v>
      </c>
      <c r="K177" s="230">
        <f t="shared" si="611"/>
        <v>0</v>
      </c>
      <c r="L177" s="230">
        <f t="shared" si="611"/>
        <v>0</v>
      </c>
      <c r="M177" s="230">
        <f t="shared" si="611"/>
        <v>0</v>
      </c>
      <c r="N177" s="230">
        <f t="shared" si="611"/>
        <v>0</v>
      </c>
      <c r="O177" s="230">
        <f t="shared" si="611"/>
        <v>0</v>
      </c>
      <c r="P177" s="257">
        <f t="shared" ref="P177:R177" si="612">IF(BJ177=0,SUM(Z177+AC177+AF177+AI177+AL177+AO177+AR177+AU177+AX177+BA177+BD177+BG177),BJ177)</f>
        <v>0</v>
      </c>
      <c r="Q177" s="257">
        <f t="shared" si="612"/>
        <v>0</v>
      </c>
      <c r="R177" s="257">
        <f t="shared" si="612"/>
        <v>0</v>
      </c>
      <c r="S177" s="230">
        <f t="shared" ref="S177:U177" si="613">SUM(S178:S183)</f>
        <v>0</v>
      </c>
      <c r="T177" s="230">
        <f t="shared" si="613"/>
        <v>0</v>
      </c>
      <c r="U177" s="230">
        <f t="shared" si="613"/>
        <v>0</v>
      </c>
      <c r="V177" s="375" t="e">
        <f t="shared" si="221"/>
        <v>#DIV/0!</v>
      </c>
      <c r="W177" s="95">
        <f t="shared" si="555"/>
        <v>0</v>
      </c>
      <c r="X177" s="95">
        <f t="shared" si="556"/>
        <v>0</v>
      </c>
      <c r="Y177" s="376">
        <f t="shared" si="412"/>
        <v>0</v>
      </c>
      <c r="Z177" s="230">
        <f t="shared" ref="Z177:BL177" si="614">SUM(Z178:Z183)</f>
        <v>0</v>
      </c>
      <c r="AA177" s="230">
        <f t="shared" si="614"/>
        <v>0</v>
      </c>
      <c r="AB177" s="230">
        <f t="shared" si="614"/>
        <v>0</v>
      </c>
      <c r="AC177" s="230">
        <f t="shared" si="614"/>
        <v>0</v>
      </c>
      <c r="AD177" s="230">
        <f t="shared" si="614"/>
        <v>0</v>
      </c>
      <c r="AE177" s="230">
        <f t="shared" si="614"/>
        <v>0</v>
      </c>
      <c r="AF177" s="230">
        <f t="shared" si="614"/>
        <v>0</v>
      </c>
      <c r="AG177" s="230">
        <f t="shared" si="614"/>
        <v>0</v>
      </c>
      <c r="AH177" s="230">
        <f t="shared" si="614"/>
        <v>0</v>
      </c>
      <c r="AI177" s="230">
        <f t="shared" si="614"/>
        <v>0</v>
      </c>
      <c r="AJ177" s="230">
        <f t="shared" si="614"/>
        <v>0</v>
      </c>
      <c r="AK177" s="230">
        <f t="shared" si="614"/>
        <v>0</v>
      </c>
      <c r="AL177" s="230">
        <f t="shared" si="614"/>
        <v>0</v>
      </c>
      <c r="AM177" s="230">
        <f t="shared" si="614"/>
        <v>0</v>
      </c>
      <c r="AN177" s="230">
        <f t="shared" si="614"/>
        <v>0</v>
      </c>
      <c r="AO177" s="230">
        <f t="shared" si="614"/>
        <v>0</v>
      </c>
      <c r="AP177" s="230">
        <f t="shared" si="614"/>
        <v>0</v>
      </c>
      <c r="AQ177" s="230">
        <f t="shared" si="614"/>
        <v>0</v>
      </c>
      <c r="AR177" s="230">
        <f t="shared" si="614"/>
        <v>0</v>
      </c>
      <c r="AS177" s="230">
        <f t="shared" si="614"/>
        <v>0</v>
      </c>
      <c r="AT177" s="230">
        <f t="shared" si="614"/>
        <v>0</v>
      </c>
      <c r="AU177" s="230">
        <f t="shared" si="614"/>
        <v>0</v>
      </c>
      <c r="AV177" s="230">
        <f t="shared" si="614"/>
        <v>0</v>
      </c>
      <c r="AW177" s="230">
        <f t="shared" si="614"/>
        <v>0</v>
      </c>
      <c r="AX177" s="230">
        <f t="shared" si="614"/>
        <v>0</v>
      </c>
      <c r="AY177" s="230">
        <f t="shared" si="614"/>
        <v>0</v>
      </c>
      <c r="AZ177" s="230">
        <f t="shared" si="614"/>
        <v>0</v>
      </c>
      <c r="BA177" s="230">
        <f t="shared" si="614"/>
        <v>0</v>
      </c>
      <c r="BB177" s="230">
        <f t="shared" si="614"/>
        <v>0</v>
      </c>
      <c r="BC177" s="230">
        <f t="shared" si="614"/>
        <v>0</v>
      </c>
      <c r="BD177" s="230">
        <f t="shared" si="614"/>
        <v>0</v>
      </c>
      <c r="BE177" s="230">
        <f t="shared" si="614"/>
        <v>0</v>
      </c>
      <c r="BF177" s="230">
        <f t="shared" si="614"/>
        <v>0</v>
      </c>
      <c r="BG177" s="230">
        <f t="shared" si="614"/>
        <v>0</v>
      </c>
      <c r="BH177" s="230">
        <f t="shared" si="614"/>
        <v>0</v>
      </c>
      <c r="BI177" s="230">
        <f t="shared" si="614"/>
        <v>0</v>
      </c>
      <c r="BJ177" s="230">
        <f t="shared" si="614"/>
        <v>0</v>
      </c>
      <c r="BK177" s="230">
        <f t="shared" si="614"/>
        <v>0</v>
      </c>
      <c r="BL177" s="230">
        <f t="shared" si="614"/>
        <v>0</v>
      </c>
      <c r="BM177" s="232"/>
      <c r="BN177" s="233"/>
      <c r="BO177" s="233"/>
      <c r="BP177" s="233"/>
      <c r="BQ177" s="233"/>
    </row>
    <row r="178" spans="1:69" ht="15.75" customHeight="1">
      <c r="A178" s="88"/>
      <c r="B178" s="135"/>
      <c r="C178" s="89" t="s">
        <v>165</v>
      </c>
      <c r="D178" s="143" t="s">
        <v>428</v>
      </c>
      <c r="E178" s="165"/>
      <c r="F178" s="165"/>
      <c r="G178" s="165"/>
      <c r="H178" s="165"/>
      <c r="I178" s="94"/>
      <c r="J178" s="145">
        <v>0</v>
      </c>
      <c r="K178" s="145"/>
      <c r="L178" s="201"/>
      <c r="M178" s="96">
        <f t="shared" ref="M178:O178" si="615">Z178+AC178+AF178+AI178+AL178+AO178+AR178+AU178+AX178+BA178+BD178+BG178</f>
        <v>0</v>
      </c>
      <c r="N178" s="96">
        <f t="shared" si="615"/>
        <v>0</v>
      </c>
      <c r="O178" s="96">
        <f t="shared" si="615"/>
        <v>0</v>
      </c>
      <c r="P178" s="96">
        <f t="shared" ref="P178:R178" si="616">IF(BJ178=0,SUM(Z178+AC178+AF178+AI178+AL178+AO178+AR178+AU178+AX178+BA178+BD178+BG178),BJ178)</f>
        <v>0</v>
      </c>
      <c r="Q178" s="96">
        <f t="shared" si="616"/>
        <v>0</v>
      </c>
      <c r="R178" s="96">
        <f t="shared" si="616"/>
        <v>0</v>
      </c>
      <c r="S178" s="96">
        <f t="shared" ref="S178:T178" si="617">I178-M178</f>
        <v>0</v>
      </c>
      <c r="T178" s="96">
        <f t="shared" si="617"/>
        <v>0</v>
      </c>
      <c r="U178" s="96">
        <f t="shared" ref="U178:U183" si="618">L178-O178</f>
        <v>0</v>
      </c>
      <c r="V178" s="375" t="e">
        <f t="shared" si="221"/>
        <v>#DIV/0!</v>
      </c>
      <c r="W178" s="95">
        <f t="shared" si="555"/>
        <v>0</v>
      </c>
      <c r="X178" s="95">
        <f t="shared" si="556"/>
        <v>0</v>
      </c>
      <c r="Y178" s="376">
        <f t="shared" si="412"/>
        <v>0</v>
      </c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102">
        <v>0</v>
      </c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8"/>
      <c r="BN178" s="99"/>
      <c r="BO178" s="99"/>
      <c r="BP178" s="99"/>
      <c r="BQ178" s="99"/>
    </row>
    <row r="179" spans="1:69" ht="15.75" customHeight="1">
      <c r="A179" s="88"/>
      <c r="B179" s="88"/>
      <c r="C179" s="89" t="s">
        <v>165</v>
      </c>
      <c r="D179" s="143" t="s">
        <v>429</v>
      </c>
      <c r="E179" s="165"/>
      <c r="F179" s="165"/>
      <c r="G179" s="165"/>
      <c r="H179" s="165"/>
      <c r="I179" s="94"/>
      <c r="J179" s="94"/>
      <c r="K179" s="94"/>
      <c r="L179" s="201"/>
      <c r="M179" s="96">
        <f t="shared" ref="M179:O179" si="619">Z179+AC179+AF179+AI179+AL179+AO179+AR179+AU179+AX179+BA179+BD179+BG179</f>
        <v>0</v>
      </c>
      <c r="N179" s="96">
        <f t="shared" si="619"/>
        <v>0</v>
      </c>
      <c r="O179" s="96">
        <f t="shared" si="619"/>
        <v>0</v>
      </c>
      <c r="P179" s="96">
        <f t="shared" ref="P179:R179" si="620">IF(BJ179=0,SUM(Z179+AC179+AF179+AI179+AL179+AO179+AR179+AU179+AX179+BA179+BD179+BG179),BJ179)</f>
        <v>0</v>
      </c>
      <c r="Q179" s="96">
        <f t="shared" si="620"/>
        <v>0</v>
      </c>
      <c r="R179" s="96">
        <f t="shared" si="620"/>
        <v>0</v>
      </c>
      <c r="S179" s="96">
        <f t="shared" ref="S179:T179" si="621">I179-M179</f>
        <v>0</v>
      </c>
      <c r="T179" s="96">
        <f t="shared" si="621"/>
        <v>0</v>
      </c>
      <c r="U179" s="96">
        <f t="shared" si="618"/>
        <v>0</v>
      </c>
      <c r="V179" s="375" t="e">
        <f t="shared" si="221"/>
        <v>#DIV/0!</v>
      </c>
      <c r="W179" s="95">
        <f t="shared" si="555"/>
        <v>0</v>
      </c>
      <c r="X179" s="95">
        <f t="shared" si="556"/>
        <v>0</v>
      </c>
      <c r="Y179" s="376">
        <f t="shared" si="412"/>
        <v>0</v>
      </c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8"/>
      <c r="BN179" s="99"/>
      <c r="BO179" s="99"/>
      <c r="BP179" s="99"/>
      <c r="BQ179" s="99"/>
    </row>
    <row r="180" spans="1:69" ht="15.75" customHeight="1">
      <c r="A180" s="88"/>
      <c r="B180" s="88"/>
      <c r="C180" s="100" t="s">
        <v>275</v>
      </c>
      <c r="D180" s="264" t="s">
        <v>430</v>
      </c>
      <c r="E180" s="165"/>
      <c r="F180" s="165"/>
      <c r="G180" s="165"/>
      <c r="H180" s="194">
        <v>1000</v>
      </c>
      <c r="I180" s="94"/>
      <c r="J180" s="94"/>
      <c r="K180" s="94"/>
      <c r="L180" s="201"/>
      <c r="M180" s="96">
        <f t="shared" ref="M180:O180" si="622">Z180+AC180+AF180+AI180+AL180+AO180+AR180+AU180+AX180+BA180+BD180+BG180</f>
        <v>0</v>
      </c>
      <c r="N180" s="96">
        <f t="shared" si="622"/>
        <v>0</v>
      </c>
      <c r="O180" s="96">
        <f t="shared" si="622"/>
        <v>0</v>
      </c>
      <c r="P180" s="96">
        <f t="shared" ref="P180:R180" si="623">IF(BJ180=0,SUM(Z180+AC180+AF180+AI180+AL180+AO180+AR180+AU180+AX180+BA180+BD180+BG180),BJ180)</f>
        <v>0</v>
      </c>
      <c r="Q180" s="96">
        <f t="shared" si="623"/>
        <v>0</v>
      </c>
      <c r="R180" s="96">
        <f t="shared" si="623"/>
        <v>0</v>
      </c>
      <c r="S180" s="96">
        <f t="shared" ref="S180:T180" si="624">I180-M180</f>
        <v>0</v>
      </c>
      <c r="T180" s="96">
        <f t="shared" si="624"/>
        <v>0</v>
      </c>
      <c r="U180" s="96">
        <f t="shared" si="618"/>
        <v>0</v>
      </c>
      <c r="V180" s="375" t="e">
        <f t="shared" si="221"/>
        <v>#DIV/0!</v>
      </c>
      <c r="W180" s="95">
        <f t="shared" si="555"/>
        <v>0</v>
      </c>
      <c r="X180" s="95">
        <f t="shared" si="556"/>
        <v>0</v>
      </c>
      <c r="Y180" s="376">
        <f t="shared" si="412"/>
        <v>0</v>
      </c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5"/>
      <c r="BM180" s="98"/>
      <c r="BN180" s="99"/>
      <c r="BO180" s="99"/>
      <c r="BP180" s="99"/>
      <c r="BQ180" s="99"/>
    </row>
    <row r="181" spans="1:69" ht="15.75" customHeight="1">
      <c r="A181" s="88"/>
      <c r="B181" s="88"/>
      <c r="C181" s="100" t="s">
        <v>431</v>
      </c>
      <c r="D181" s="264" t="s">
        <v>430</v>
      </c>
      <c r="E181" s="165"/>
      <c r="F181" s="165"/>
      <c r="G181" s="165"/>
      <c r="H181" s="194">
        <v>18000</v>
      </c>
      <c r="I181" s="94"/>
      <c r="J181" s="94"/>
      <c r="K181" s="94"/>
      <c r="L181" s="201"/>
      <c r="M181" s="96">
        <f t="shared" ref="M181:O181" si="625">Z181+AC181+AF181+AI181+AL181+AO181+AR181+AU181+AX181+BA181+BD181+BG181</f>
        <v>0</v>
      </c>
      <c r="N181" s="96">
        <f t="shared" si="625"/>
        <v>0</v>
      </c>
      <c r="O181" s="96">
        <f t="shared" si="625"/>
        <v>0</v>
      </c>
      <c r="P181" s="96">
        <f t="shared" ref="P181:R181" si="626">IF(BJ181=0,SUM(Z181+AC181+AF181+AI181+AL181+AO181+AR181+AU181+AX181+BA181+BD181+BG181),BJ181)</f>
        <v>0</v>
      </c>
      <c r="Q181" s="96">
        <f t="shared" si="626"/>
        <v>0</v>
      </c>
      <c r="R181" s="96">
        <f t="shared" si="626"/>
        <v>0</v>
      </c>
      <c r="S181" s="96">
        <f t="shared" ref="S181:T181" si="627">I181-M181</f>
        <v>0</v>
      </c>
      <c r="T181" s="96">
        <f t="shared" si="627"/>
        <v>0</v>
      </c>
      <c r="U181" s="96">
        <f t="shared" si="618"/>
        <v>0</v>
      </c>
      <c r="V181" s="375" t="e">
        <f t="shared" si="221"/>
        <v>#DIV/0!</v>
      </c>
      <c r="W181" s="95">
        <f t="shared" si="555"/>
        <v>0</v>
      </c>
      <c r="X181" s="95">
        <f t="shared" si="556"/>
        <v>0</v>
      </c>
      <c r="Y181" s="376">
        <f t="shared" si="412"/>
        <v>0</v>
      </c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8"/>
      <c r="BN181" s="99"/>
      <c r="BO181" s="99"/>
      <c r="BP181" s="99"/>
      <c r="BQ181" s="99"/>
    </row>
    <row r="182" spans="1:69" ht="15.75" customHeight="1">
      <c r="A182" s="88"/>
      <c r="B182" s="88"/>
      <c r="C182" s="100" t="s">
        <v>255</v>
      </c>
      <c r="D182" s="264" t="s">
        <v>430</v>
      </c>
      <c r="E182" s="165"/>
      <c r="F182" s="165"/>
      <c r="G182" s="165"/>
      <c r="H182" s="194">
        <v>17000</v>
      </c>
      <c r="I182" s="94"/>
      <c r="J182" s="94"/>
      <c r="K182" s="94"/>
      <c r="L182" s="201"/>
      <c r="M182" s="96">
        <f t="shared" ref="M182:O182" si="628">Z182+AC182+AF182+AI182+AL182+AO182+AR182+AU182+AX182+BA182+BD182+BG182</f>
        <v>0</v>
      </c>
      <c r="N182" s="96">
        <f t="shared" si="628"/>
        <v>0</v>
      </c>
      <c r="O182" s="96">
        <f t="shared" si="628"/>
        <v>0</v>
      </c>
      <c r="P182" s="96">
        <f t="shared" ref="P182:R182" si="629">IF(BJ182=0,SUM(Z182+AC182+AF182+AI182+AL182+AO182+AR182+AU182+AX182+BA182+BD182+BG182),BJ182)</f>
        <v>0</v>
      </c>
      <c r="Q182" s="96">
        <f t="shared" si="629"/>
        <v>0</v>
      </c>
      <c r="R182" s="96">
        <f t="shared" si="629"/>
        <v>0</v>
      </c>
      <c r="S182" s="96">
        <f t="shared" ref="S182:T182" si="630">I182-M182</f>
        <v>0</v>
      </c>
      <c r="T182" s="96">
        <f t="shared" si="630"/>
        <v>0</v>
      </c>
      <c r="U182" s="96">
        <f t="shared" si="618"/>
        <v>0</v>
      </c>
      <c r="V182" s="375" t="e">
        <f t="shared" si="221"/>
        <v>#DIV/0!</v>
      </c>
      <c r="W182" s="95">
        <f t="shared" si="555"/>
        <v>0</v>
      </c>
      <c r="X182" s="95">
        <f t="shared" si="556"/>
        <v>0</v>
      </c>
      <c r="Y182" s="376">
        <f t="shared" si="412"/>
        <v>0</v>
      </c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  <c r="BI182" s="95"/>
      <c r="BJ182" s="95"/>
      <c r="BK182" s="95"/>
      <c r="BL182" s="95"/>
      <c r="BM182" s="98"/>
      <c r="BN182" s="99"/>
      <c r="BO182" s="99"/>
      <c r="BP182" s="99"/>
      <c r="BQ182" s="99"/>
    </row>
    <row r="183" spans="1:69" ht="15.75" customHeight="1">
      <c r="A183" s="88"/>
      <c r="B183" s="88"/>
      <c r="C183" s="89" t="s">
        <v>298</v>
      </c>
      <c r="D183" s="90" t="s">
        <v>432</v>
      </c>
      <c r="E183" s="165"/>
      <c r="F183" s="165"/>
      <c r="G183" s="165"/>
      <c r="H183" s="165"/>
      <c r="I183" s="94"/>
      <c r="J183" s="94"/>
      <c r="K183" s="94"/>
      <c r="L183" s="265"/>
      <c r="M183" s="96">
        <f t="shared" ref="M183:O183" si="631">Z183+AC183+AF183+AI183+AL183+AO183+AR183+AU183+AX183+BA183+BD183+BG183</f>
        <v>0</v>
      </c>
      <c r="N183" s="96">
        <f t="shared" si="631"/>
        <v>0</v>
      </c>
      <c r="O183" s="96">
        <f t="shared" si="631"/>
        <v>0</v>
      </c>
      <c r="P183" s="96">
        <f t="shared" ref="P183:R183" si="632">IF(BJ183=0,SUM(Z183+AC183+AF183+AI183+AL183+AO183+AR183+AU183+AX183+BA183+BD183+BG183),BJ183)</f>
        <v>0</v>
      </c>
      <c r="Q183" s="96">
        <f t="shared" si="632"/>
        <v>0</v>
      </c>
      <c r="R183" s="96">
        <f t="shared" si="632"/>
        <v>0</v>
      </c>
      <c r="S183" s="96">
        <f t="shared" ref="S183:T183" si="633">I183-M183</f>
        <v>0</v>
      </c>
      <c r="T183" s="96">
        <f t="shared" si="633"/>
        <v>0</v>
      </c>
      <c r="U183" s="96">
        <f t="shared" si="618"/>
        <v>0</v>
      </c>
      <c r="V183" s="375" t="e">
        <f t="shared" si="221"/>
        <v>#DIV/0!</v>
      </c>
      <c r="W183" s="95">
        <f t="shared" si="555"/>
        <v>0</v>
      </c>
      <c r="X183" s="95">
        <f t="shared" si="556"/>
        <v>0</v>
      </c>
      <c r="Y183" s="376">
        <f t="shared" si="412"/>
        <v>0</v>
      </c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102">
        <v>0</v>
      </c>
      <c r="BD183" s="95"/>
      <c r="BE183" s="95"/>
      <c r="BF183" s="95"/>
      <c r="BG183" s="95"/>
      <c r="BH183" s="95"/>
      <c r="BI183" s="95"/>
      <c r="BJ183" s="95"/>
      <c r="BK183" s="95"/>
      <c r="BL183" s="95"/>
      <c r="BM183" s="98"/>
      <c r="BN183" s="99"/>
      <c r="BO183" s="99"/>
      <c r="BP183" s="99"/>
      <c r="BQ183" s="99"/>
    </row>
    <row r="184" spans="1:69" ht="15.75" customHeight="1">
      <c r="A184" s="266"/>
      <c r="B184" s="266"/>
      <c r="C184" s="267"/>
      <c r="D184" s="268" t="s">
        <v>433</v>
      </c>
      <c r="E184" s="269">
        <f>SUM(E185:E188)</f>
        <v>0</v>
      </c>
      <c r="F184" s="269"/>
      <c r="G184" s="269"/>
      <c r="H184" s="269">
        <f t="shared" ref="H184:O184" si="634">SUM(H185:H188)</f>
        <v>0</v>
      </c>
      <c r="I184" s="269">
        <f t="shared" si="634"/>
        <v>0</v>
      </c>
      <c r="J184" s="269">
        <f t="shared" si="634"/>
        <v>734.93000000000006</v>
      </c>
      <c r="K184" s="269">
        <f t="shared" si="634"/>
        <v>0</v>
      </c>
      <c r="L184" s="269">
        <f t="shared" si="634"/>
        <v>0</v>
      </c>
      <c r="M184" s="269">
        <f t="shared" si="634"/>
        <v>0</v>
      </c>
      <c r="N184" s="269">
        <f t="shared" si="634"/>
        <v>376.89</v>
      </c>
      <c r="O184" s="269">
        <f t="shared" si="634"/>
        <v>0</v>
      </c>
      <c r="P184" s="237">
        <f t="shared" ref="P184:R184" si="635">IF(BJ184=0,SUM(Z184+AC184+AF184+AI184+AL184+AO184+AR184+AU184+AX184+BA184+BD184+BG184),BJ184)</f>
        <v>0</v>
      </c>
      <c r="Q184" s="237">
        <f t="shared" si="635"/>
        <v>376.89</v>
      </c>
      <c r="R184" s="237">
        <f t="shared" si="635"/>
        <v>0</v>
      </c>
      <c r="S184" s="269">
        <f t="shared" ref="S184:U184" si="636">SUM(S185:S188)</f>
        <v>0</v>
      </c>
      <c r="T184" s="269">
        <f t="shared" si="636"/>
        <v>358.04</v>
      </c>
      <c r="U184" s="269">
        <f t="shared" si="636"/>
        <v>0</v>
      </c>
      <c r="V184" s="375">
        <f t="shared" si="221"/>
        <v>0.94998540688264488</v>
      </c>
      <c r="W184" s="95"/>
      <c r="X184" s="95"/>
      <c r="Y184" s="376">
        <f t="shared" si="412"/>
        <v>0</v>
      </c>
      <c r="Z184" s="269">
        <f t="shared" ref="Z184:BL184" si="637">SUM(Z185:Z188)</f>
        <v>0</v>
      </c>
      <c r="AA184" s="269">
        <f t="shared" si="637"/>
        <v>0</v>
      </c>
      <c r="AB184" s="269">
        <f t="shared" si="637"/>
        <v>0</v>
      </c>
      <c r="AC184" s="269">
        <f t="shared" si="637"/>
        <v>0</v>
      </c>
      <c r="AD184" s="269">
        <f t="shared" si="637"/>
        <v>0</v>
      </c>
      <c r="AE184" s="269">
        <f t="shared" si="637"/>
        <v>0</v>
      </c>
      <c r="AF184" s="269">
        <f t="shared" si="637"/>
        <v>0</v>
      </c>
      <c r="AG184" s="269">
        <f t="shared" si="637"/>
        <v>0</v>
      </c>
      <c r="AH184" s="269">
        <f t="shared" si="637"/>
        <v>0</v>
      </c>
      <c r="AI184" s="269">
        <f t="shared" si="637"/>
        <v>0</v>
      </c>
      <c r="AJ184" s="269">
        <f t="shared" si="637"/>
        <v>376.89</v>
      </c>
      <c r="AK184" s="269">
        <f t="shared" si="637"/>
        <v>0</v>
      </c>
      <c r="AL184" s="269">
        <f t="shared" si="637"/>
        <v>0</v>
      </c>
      <c r="AM184" s="269">
        <f t="shared" si="637"/>
        <v>0</v>
      </c>
      <c r="AN184" s="269">
        <f t="shared" si="637"/>
        <v>0</v>
      </c>
      <c r="AO184" s="269">
        <f t="shared" si="637"/>
        <v>0</v>
      </c>
      <c r="AP184" s="269">
        <f t="shared" si="637"/>
        <v>0</v>
      </c>
      <c r="AQ184" s="269">
        <f t="shared" si="637"/>
        <v>0</v>
      </c>
      <c r="AR184" s="269">
        <f t="shared" si="637"/>
        <v>0</v>
      </c>
      <c r="AS184" s="269">
        <f t="shared" si="637"/>
        <v>0</v>
      </c>
      <c r="AT184" s="269">
        <f t="shared" si="637"/>
        <v>0</v>
      </c>
      <c r="AU184" s="269">
        <f t="shared" si="637"/>
        <v>0</v>
      </c>
      <c r="AV184" s="269">
        <f t="shared" si="637"/>
        <v>0</v>
      </c>
      <c r="AW184" s="269">
        <f t="shared" si="637"/>
        <v>0</v>
      </c>
      <c r="AX184" s="269">
        <f t="shared" si="637"/>
        <v>0</v>
      </c>
      <c r="AY184" s="269">
        <f t="shared" si="637"/>
        <v>0</v>
      </c>
      <c r="AZ184" s="269">
        <f t="shared" si="637"/>
        <v>0</v>
      </c>
      <c r="BA184" s="269">
        <f t="shared" si="637"/>
        <v>0</v>
      </c>
      <c r="BB184" s="269">
        <f t="shared" si="637"/>
        <v>0</v>
      </c>
      <c r="BC184" s="269">
        <f t="shared" si="637"/>
        <v>0</v>
      </c>
      <c r="BD184" s="269">
        <f t="shared" si="637"/>
        <v>0</v>
      </c>
      <c r="BE184" s="269">
        <f t="shared" si="637"/>
        <v>0</v>
      </c>
      <c r="BF184" s="269">
        <f t="shared" si="637"/>
        <v>0</v>
      </c>
      <c r="BG184" s="269">
        <f t="shared" si="637"/>
        <v>0</v>
      </c>
      <c r="BH184" s="269">
        <f t="shared" si="637"/>
        <v>0</v>
      </c>
      <c r="BI184" s="269">
        <f t="shared" si="637"/>
        <v>0</v>
      </c>
      <c r="BJ184" s="269">
        <f t="shared" si="637"/>
        <v>0</v>
      </c>
      <c r="BK184" s="269">
        <f t="shared" si="637"/>
        <v>0</v>
      </c>
      <c r="BL184" s="269">
        <f t="shared" si="637"/>
        <v>0</v>
      </c>
      <c r="BM184" s="232"/>
      <c r="BN184" s="233"/>
      <c r="BO184" s="233"/>
      <c r="BP184" s="233"/>
      <c r="BQ184" s="233"/>
    </row>
    <row r="185" spans="1:69" ht="15.75" customHeight="1">
      <c r="A185" s="88"/>
      <c r="B185" s="135" t="s">
        <v>434</v>
      </c>
      <c r="C185" s="100" t="s">
        <v>435</v>
      </c>
      <c r="D185" s="90" t="s">
        <v>436</v>
      </c>
      <c r="E185" s="165"/>
      <c r="F185" s="165"/>
      <c r="G185" s="165"/>
      <c r="H185" s="165"/>
      <c r="I185" s="94"/>
      <c r="J185" s="145">
        <v>376.89</v>
      </c>
      <c r="K185" s="145"/>
      <c r="L185" s="271"/>
      <c r="M185" s="96">
        <f t="shared" ref="M185:O185" si="638">Z185+AC185+AF185+AI185+AL185+AO185+AR185+AU185+AX185+BA185+BD185+BG185</f>
        <v>0</v>
      </c>
      <c r="N185" s="96">
        <f t="shared" si="638"/>
        <v>376.89</v>
      </c>
      <c r="O185" s="96">
        <f t="shared" si="638"/>
        <v>0</v>
      </c>
      <c r="P185" s="96">
        <f t="shared" ref="P185:R185" si="639">IF(BJ185=0,SUM(Z185+AC185+AF185+AI185+AL185+AO185+AR185+AU185+AX185+BA185+BD185+BG185),BJ185)</f>
        <v>0</v>
      </c>
      <c r="Q185" s="96">
        <f t="shared" si="639"/>
        <v>376.89</v>
      </c>
      <c r="R185" s="96">
        <f t="shared" si="639"/>
        <v>0</v>
      </c>
      <c r="S185" s="96">
        <f t="shared" ref="S185:T185" si="640">I185-M185</f>
        <v>0</v>
      </c>
      <c r="T185" s="96">
        <f t="shared" si="640"/>
        <v>0</v>
      </c>
      <c r="U185" s="96">
        <f t="shared" ref="U185:U188" si="641">L185-O185</f>
        <v>0</v>
      </c>
      <c r="V185" s="375">
        <f t="shared" si="221"/>
        <v>0</v>
      </c>
      <c r="W185" s="95">
        <f t="shared" ref="W185:W188" si="642">AJ185*11</f>
        <v>4145.79</v>
      </c>
      <c r="X185" s="95">
        <f t="shared" ref="X185:X188" si="643">W185-T185</f>
        <v>4145.79</v>
      </c>
      <c r="Y185" s="376">
        <f t="shared" si="412"/>
        <v>-4145.79</v>
      </c>
      <c r="Z185" s="95"/>
      <c r="AA185" s="95"/>
      <c r="AB185" s="95"/>
      <c r="AC185" s="95"/>
      <c r="AD185" s="102">
        <v>0</v>
      </c>
      <c r="AE185" s="95"/>
      <c r="AF185" s="95"/>
      <c r="AG185" s="95"/>
      <c r="AH185" s="95"/>
      <c r="AI185" s="95"/>
      <c r="AJ185" s="102">
        <v>376.89</v>
      </c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8"/>
      <c r="BN185" s="99"/>
      <c r="BO185" s="99"/>
      <c r="BP185" s="99"/>
      <c r="BQ185" s="99"/>
    </row>
    <row r="186" spans="1:69" ht="15.75" customHeight="1">
      <c r="A186" s="88"/>
      <c r="B186" s="272" t="s">
        <v>437</v>
      </c>
      <c r="C186" s="273" t="s">
        <v>438</v>
      </c>
      <c r="D186" s="235" t="s">
        <v>439</v>
      </c>
      <c r="E186" s="165"/>
      <c r="F186" s="165"/>
      <c r="G186" s="165"/>
      <c r="H186" s="165"/>
      <c r="I186" s="94"/>
      <c r="J186" s="274">
        <v>358.04</v>
      </c>
      <c r="K186" s="94"/>
      <c r="L186" s="271"/>
      <c r="M186" s="96">
        <f t="shared" ref="M186:O186" si="644">Z186+AC186+AF186+AI186+AL186+AO186+AR186+AU186+AX186+BA186+BD186+BG186</f>
        <v>0</v>
      </c>
      <c r="N186" s="96">
        <f t="shared" si="644"/>
        <v>0</v>
      </c>
      <c r="O186" s="96">
        <f t="shared" si="644"/>
        <v>0</v>
      </c>
      <c r="P186" s="96">
        <f t="shared" ref="P186:R186" si="645">IF(BJ186=0,SUM(Z186+AC186+AF186+AI186+AL186+AO186+AR186+AU186+AX186+BA186+BD186+BG186),BJ186)</f>
        <v>0</v>
      </c>
      <c r="Q186" s="96">
        <f t="shared" si="645"/>
        <v>0</v>
      </c>
      <c r="R186" s="96">
        <f t="shared" si="645"/>
        <v>0</v>
      </c>
      <c r="S186" s="96">
        <f t="shared" ref="S186:T186" si="646">I186-M186</f>
        <v>0</v>
      </c>
      <c r="T186" s="96">
        <f t="shared" si="646"/>
        <v>358.04</v>
      </c>
      <c r="U186" s="96">
        <f t="shared" si="641"/>
        <v>0</v>
      </c>
      <c r="V186" s="375" t="e">
        <f t="shared" si="221"/>
        <v>#DIV/0!</v>
      </c>
      <c r="W186" s="95">
        <f t="shared" si="642"/>
        <v>0</v>
      </c>
      <c r="X186" s="95">
        <f t="shared" si="643"/>
        <v>-358.04</v>
      </c>
      <c r="Y186" s="376">
        <f t="shared" si="412"/>
        <v>358.04</v>
      </c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5"/>
      <c r="BM186" s="98"/>
      <c r="BN186" s="99"/>
      <c r="BO186" s="99"/>
      <c r="BP186" s="99"/>
      <c r="BQ186" s="99"/>
    </row>
    <row r="187" spans="1:69" ht="15.75" customHeight="1">
      <c r="A187" s="88"/>
      <c r="B187" s="88"/>
      <c r="C187" s="89" t="s">
        <v>318</v>
      </c>
      <c r="D187" s="90" t="s">
        <v>440</v>
      </c>
      <c r="E187" s="165"/>
      <c r="F187" s="165"/>
      <c r="G187" s="165"/>
      <c r="H187" s="165"/>
      <c r="I187" s="94"/>
      <c r="J187" s="94"/>
      <c r="K187" s="94"/>
      <c r="L187" s="271"/>
      <c r="M187" s="96">
        <f t="shared" ref="M187:O187" si="647">Z187+AC187+AF187+AI187+AL187+AO187+AR187+AU187+AX187+BA187+BD187+BG187</f>
        <v>0</v>
      </c>
      <c r="N187" s="96">
        <f t="shared" si="647"/>
        <v>0</v>
      </c>
      <c r="O187" s="96">
        <f t="shared" si="647"/>
        <v>0</v>
      </c>
      <c r="P187" s="96">
        <f t="shared" ref="P187:R187" si="648">IF(BJ187=0,SUM(Z187+AC187+AF187+AI187+AL187+AO187+AR187+AU187+AX187+BA187+BD187+BG187),BJ187)</f>
        <v>0</v>
      </c>
      <c r="Q187" s="96">
        <f t="shared" si="648"/>
        <v>0</v>
      </c>
      <c r="R187" s="96">
        <f t="shared" si="648"/>
        <v>0</v>
      </c>
      <c r="S187" s="96">
        <f t="shared" ref="S187:T187" si="649">I187-M187</f>
        <v>0</v>
      </c>
      <c r="T187" s="96">
        <f t="shared" si="649"/>
        <v>0</v>
      </c>
      <c r="U187" s="96">
        <f t="shared" si="641"/>
        <v>0</v>
      </c>
      <c r="V187" s="375" t="e">
        <f t="shared" si="221"/>
        <v>#DIV/0!</v>
      </c>
      <c r="W187" s="95">
        <f t="shared" si="642"/>
        <v>0</v>
      </c>
      <c r="X187" s="95">
        <f t="shared" si="643"/>
        <v>0</v>
      </c>
      <c r="Y187" s="376">
        <f t="shared" si="412"/>
        <v>0</v>
      </c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8"/>
      <c r="BN187" s="99"/>
      <c r="BO187" s="99"/>
      <c r="BP187" s="99"/>
      <c r="BQ187" s="99"/>
    </row>
    <row r="188" spans="1:69" ht="15.75" customHeight="1">
      <c r="A188" s="88"/>
      <c r="B188" s="88"/>
      <c r="C188" s="89" t="s">
        <v>357</v>
      </c>
      <c r="D188" s="90" t="s">
        <v>441</v>
      </c>
      <c r="E188" s="165"/>
      <c r="F188" s="165"/>
      <c r="G188" s="165"/>
      <c r="H188" s="165"/>
      <c r="I188" s="94"/>
      <c r="J188" s="94"/>
      <c r="K188" s="94"/>
      <c r="L188" s="275"/>
      <c r="M188" s="96">
        <f t="shared" ref="M188:O188" si="650">Z188+AC188+AF188+AI188+AL188+AO188+AR188+AU188+AX188+BA188+BD188+BG188</f>
        <v>0</v>
      </c>
      <c r="N188" s="96">
        <f t="shared" si="650"/>
        <v>0</v>
      </c>
      <c r="O188" s="96">
        <f t="shared" si="650"/>
        <v>0</v>
      </c>
      <c r="P188" s="96">
        <f t="shared" ref="P188:R188" si="651">IF(BJ188=0,SUM(Z188+AC188+AF188+AI188+AL188+AO188+AR188+AU188+AX188+BA188+BD188+BG188),BJ188)</f>
        <v>0</v>
      </c>
      <c r="Q188" s="96">
        <f t="shared" si="651"/>
        <v>0</v>
      </c>
      <c r="R188" s="96">
        <f t="shared" si="651"/>
        <v>0</v>
      </c>
      <c r="S188" s="96">
        <f t="shared" ref="S188:T188" si="652">I188-M188</f>
        <v>0</v>
      </c>
      <c r="T188" s="96">
        <f t="shared" si="652"/>
        <v>0</v>
      </c>
      <c r="U188" s="96">
        <f t="shared" si="641"/>
        <v>0</v>
      </c>
      <c r="V188" s="375" t="e">
        <f t="shared" si="221"/>
        <v>#DIV/0!</v>
      </c>
      <c r="W188" s="95">
        <f t="shared" si="642"/>
        <v>0</v>
      </c>
      <c r="X188" s="95">
        <f t="shared" si="643"/>
        <v>0</v>
      </c>
      <c r="Y188" s="376">
        <f t="shared" si="412"/>
        <v>0</v>
      </c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8"/>
      <c r="BN188" s="99"/>
      <c r="BO188" s="99"/>
      <c r="BP188" s="99"/>
      <c r="BQ188" s="99"/>
    </row>
    <row r="189" spans="1:69" ht="15.75" customHeight="1">
      <c r="A189" s="276"/>
      <c r="B189" s="276"/>
      <c r="C189" s="277"/>
      <c r="D189" s="278"/>
      <c r="E189" s="278"/>
      <c r="F189" s="278"/>
      <c r="G189" s="278"/>
      <c r="H189" s="278"/>
      <c r="I189" s="279"/>
      <c r="J189" s="279"/>
      <c r="K189" s="279"/>
      <c r="L189" s="279"/>
      <c r="M189" s="279"/>
      <c r="N189" s="279"/>
      <c r="O189" s="279"/>
      <c r="P189" s="280"/>
      <c r="Q189" s="280"/>
      <c r="R189" s="280"/>
      <c r="S189" s="279"/>
      <c r="T189" s="279"/>
      <c r="U189" s="279"/>
      <c r="V189" s="391"/>
      <c r="W189" s="279"/>
      <c r="X189" s="279"/>
      <c r="Y189" s="392"/>
      <c r="Z189" s="279"/>
      <c r="AA189" s="279"/>
      <c r="AB189" s="279"/>
      <c r="AC189" s="279"/>
      <c r="AD189" s="279"/>
      <c r="AE189" s="279"/>
      <c r="AF189" s="279"/>
      <c r="AG189" s="279"/>
      <c r="AH189" s="279"/>
      <c r="AI189" s="279"/>
      <c r="AJ189" s="279"/>
      <c r="AK189" s="279"/>
      <c r="AL189" s="279"/>
      <c r="AM189" s="279"/>
      <c r="AN189" s="279"/>
      <c r="AO189" s="279"/>
      <c r="AP189" s="279"/>
      <c r="AQ189" s="279"/>
      <c r="AR189" s="279"/>
      <c r="AS189" s="279"/>
      <c r="AT189" s="279"/>
      <c r="AU189" s="279"/>
      <c r="AV189" s="279"/>
      <c r="AW189" s="279"/>
      <c r="AX189" s="279"/>
      <c r="AY189" s="279"/>
      <c r="AZ189" s="279"/>
      <c r="BA189" s="279"/>
      <c r="BB189" s="279"/>
      <c r="BC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1"/>
      <c r="BN189" s="21"/>
      <c r="BO189" s="21"/>
      <c r="BP189" s="21"/>
      <c r="BQ189" s="21"/>
    </row>
    <row r="190" spans="1:69" ht="15.75" customHeight="1">
      <c r="A190" s="276"/>
      <c r="B190" s="276"/>
      <c r="C190" s="277"/>
      <c r="D190" s="282" t="s">
        <v>442</v>
      </c>
      <c r="E190" s="283" t="s">
        <v>62</v>
      </c>
      <c r="F190" s="283"/>
      <c r="G190" s="283"/>
      <c r="H190" s="283" t="s">
        <v>63</v>
      </c>
      <c r="I190" s="284" t="s">
        <v>62</v>
      </c>
      <c r="J190" s="284" t="s">
        <v>147</v>
      </c>
      <c r="K190" s="284"/>
      <c r="L190" s="284" t="s">
        <v>63</v>
      </c>
      <c r="M190" s="284" t="s">
        <v>62</v>
      </c>
      <c r="N190" s="284" t="s">
        <v>147</v>
      </c>
      <c r="O190" s="284" t="s">
        <v>63</v>
      </c>
      <c r="P190" s="284" t="s">
        <v>62</v>
      </c>
      <c r="Q190" s="284" t="s">
        <v>147</v>
      </c>
      <c r="R190" s="284" t="s">
        <v>63</v>
      </c>
      <c r="S190" s="285"/>
      <c r="T190" s="285"/>
      <c r="U190" s="285"/>
      <c r="V190" s="393"/>
      <c r="W190" s="394"/>
      <c r="X190" s="394"/>
      <c r="Y190" s="395"/>
      <c r="Z190" s="510" t="s">
        <v>444</v>
      </c>
      <c r="AA190" s="512"/>
      <c r="AB190" s="512"/>
      <c r="AC190" s="512"/>
      <c r="AD190" s="512"/>
      <c r="AE190" s="511"/>
      <c r="AF190" s="513" t="s">
        <v>445</v>
      </c>
      <c r="AG190" s="512"/>
      <c r="AH190" s="512"/>
      <c r="AI190" s="512"/>
      <c r="AJ190" s="512"/>
      <c r="AK190" s="511"/>
      <c r="AL190" s="513" t="s">
        <v>446</v>
      </c>
      <c r="AM190" s="512"/>
      <c r="AN190" s="512"/>
      <c r="AO190" s="512"/>
      <c r="AP190" s="512"/>
      <c r="AQ190" s="511"/>
      <c r="AR190" s="513" t="s">
        <v>447</v>
      </c>
      <c r="AS190" s="512"/>
      <c r="AT190" s="512"/>
      <c r="AU190" s="512"/>
      <c r="AV190" s="512"/>
      <c r="AW190" s="511"/>
      <c r="AX190" s="513" t="s">
        <v>448</v>
      </c>
      <c r="AY190" s="512"/>
      <c r="AZ190" s="512"/>
      <c r="BA190" s="512"/>
      <c r="BB190" s="512"/>
      <c r="BC190" s="511"/>
      <c r="BD190" s="279"/>
      <c r="BE190" s="279"/>
      <c r="BF190" s="279"/>
      <c r="BG190" s="279"/>
      <c r="BH190" s="279"/>
      <c r="BI190" s="279"/>
      <c r="BJ190" s="279"/>
      <c r="BK190" s="279"/>
      <c r="BL190" s="279"/>
    </row>
    <row r="191" spans="1:69" ht="15.75" customHeight="1">
      <c r="A191" s="287"/>
      <c r="B191" s="287"/>
      <c r="C191" s="288"/>
      <c r="D191" s="289" t="s">
        <v>449</v>
      </c>
      <c r="E191" s="290">
        <f>E5+E13+E68+E97+E160</f>
        <v>2379653.64</v>
      </c>
      <c r="F191" s="290"/>
      <c r="G191" s="290"/>
      <c r="H191" s="290">
        <f>H5+H13+H68+H97+H160</f>
        <v>4614392.4400000004</v>
      </c>
      <c r="I191" s="292"/>
      <c r="J191" s="289"/>
      <c r="K191" s="289"/>
      <c r="L191" s="292"/>
      <c r="M191" s="292"/>
      <c r="N191" s="292"/>
      <c r="O191" s="292"/>
      <c r="P191" s="292"/>
      <c r="Q191" s="292"/>
      <c r="R191" s="292"/>
      <c r="S191" s="285"/>
      <c r="T191" s="285"/>
      <c r="U191" s="285"/>
      <c r="V191" s="393"/>
      <c r="W191" s="396"/>
      <c r="X191" s="396"/>
      <c r="Y191" s="395"/>
      <c r="Z191" s="293" t="s">
        <v>174</v>
      </c>
      <c r="AA191" s="294" t="s">
        <v>175</v>
      </c>
      <c r="AB191" s="294" t="s">
        <v>176</v>
      </c>
      <c r="AC191" s="295" t="s">
        <v>177</v>
      </c>
      <c r="AD191" s="293" t="s">
        <v>178</v>
      </c>
      <c r="AE191" s="293" t="s">
        <v>179</v>
      </c>
      <c r="AF191" s="293" t="s">
        <v>174</v>
      </c>
      <c r="AG191" s="294" t="s">
        <v>175</v>
      </c>
      <c r="AH191" s="294" t="s">
        <v>176</v>
      </c>
      <c r="AI191" s="295" t="s">
        <v>177</v>
      </c>
      <c r="AJ191" s="293" t="s">
        <v>178</v>
      </c>
      <c r="AK191" s="293" t="s">
        <v>179</v>
      </c>
      <c r="AL191" s="293" t="s">
        <v>174</v>
      </c>
      <c r="AM191" s="294" t="s">
        <v>175</v>
      </c>
      <c r="AN191" s="294" t="s">
        <v>176</v>
      </c>
      <c r="AO191" s="295" t="s">
        <v>177</v>
      </c>
      <c r="AP191" s="293" t="s">
        <v>178</v>
      </c>
      <c r="AQ191" s="293" t="s">
        <v>179</v>
      </c>
      <c r="AR191" s="293" t="s">
        <v>174</v>
      </c>
      <c r="AS191" s="294" t="s">
        <v>175</v>
      </c>
      <c r="AT191" s="294" t="s">
        <v>176</v>
      </c>
      <c r="AU191" s="295" t="s">
        <v>177</v>
      </c>
      <c r="AV191" s="293" t="s">
        <v>178</v>
      </c>
      <c r="AW191" s="293" t="s">
        <v>179</v>
      </c>
      <c r="AX191" s="293" t="s">
        <v>174</v>
      </c>
      <c r="AY191" s="294" t="s">
        <v>175</v>
      </c>
      <c r="AZ191" s="294" t="s">
        <v>176</v>
      </c>
      <c r="BA191" s="295" t="s">
        <v>177</v>
      </c>
      <c r="BB191" s="293" t="s">
        <v>178</v>
      </c>
      <c r="BC191" s="293" t="s">
        <v>179</v>
      </c>
      <c r="BD191" s="279"/>
      <c r="BE191" s="279"/>
      <c r="BF191" s="279"/>
      <c r="BG191" s="279"/>
      <c r="BH191" s="279"/>
      <c r="BI191" s="279"/>
      <c r="BJ191" s="279"/>
      <c r="BK191" s="279"/>
      <c r="BL191" s="279"/>
    </row>
    <row r="192" spans="1:69" ht="15.75" customHeight="1">
      <c r="A192" s="296"/>
      <c r="B192" s="296"/>
      <c r="C192" s="297"/>
      <c r="D192" s="289" t="s">
        <v>450</v>
      </c>
      <c r="E192" s="298">
        <f>SUM(Z192:AE192)+SUM(Z194:AE194)</f>
        <v>396609</v>
      </c>
      <c r="F192" s="298"/>
      <c r="G192" s="298"/>
      <c r="H192" s="298">
        <f>SUM(AF192:BC192)+SUM(AF194:BC194)</f>
        <v>209032</v>
      </c>
      <c r="I192" s="292"/>
      <c r="J192" s="292"/>
      <c r="K192" s="292"/>
      <c r="L192" s="292"/>
      <c r="M192" s="292"/>
      <c r="N192" s="292"/>
      <c r="O192" s="292"/>
      <c r="P192" s="292"/>
      <c r="Q192" s="292"/>
      <c r="R192" s="292"/>
      <c r="S192" s="285"/>
      <c r="T192" s="285"/>
      <c r="U192" s="285"/>
      <c r="V192" s="391"/>
      <c r="W192" s="397"/>
      <c r="X192" s="397"/>
      <c r="Y192" s="392"/>
      <c r="Z192" s="300"/>
      <c r="AA192" s="350">
        <f>594913-198304</f>
        <v>396609</v>
      </c>
      <c r="AB192" s="301"/>
      <c r="AC192" s="302"/>
      <c r="AD192" s="302"/>
      <c r="AE192" s="302"/>
      <c r="AF192" s="300"/>
      <c r="AG192" s="350">
        <f>72000+53000</f>
        <v>125000</v>
      </c>
      <c r="AH192" s="301"/>
      <c r="AI192" s="302"/>
      <c r="AJ192" s="302"/>
      <c r="AK192" s="302"/>
      <c r="AL192" s="300"/>
      <c r="AM192" s="301">
        <f>1856+82176</f>
        <v>84032</v>
      </c>
      <c r="AN192" s="301"/>
      <c r="AO192" s="302"/>
      <c r="AP192" s="351"/>
      <c r="AQ192" s="302"/>
      <c r="AR192" s="300"/>
      <c r="AS192" s="301"/>
      <c r="AT192" s="301"/>
      <c r="AU192" s="302"/>
      <c r="AV192" s="302"/>
      <c r="AW192" s="302"/>
      <c r="AX192" s="300"/>
      <c r="AY192" s="301"/>
      <c r="AZ192" s="301"/>
      <c r="BA192" s="302"/>
      <c r="BB192" s="302"/>
      <c r="BC192" s="302"/>
      <c r="BD192" s="59"/>
      <c r="BE192" s="59"/>
      <c r="BF192" s="59"/>
      <c r="BG192" s="59"/>
      <c r="BH192" s="59"/>
      <c r="BI192" s="59"/>
      <c r="BJ192" s="59"/>
      <c r="BK192" s="59"/>
      <c r="BL192" s="59"/>
    </row>
    <row r="193" spans="1:69" ht="15.75" customHeight="1">
      <c r="A193" s="296"/>
      <c r="B193" s="296"/>
      <c r="C193" s="297"/>
      <c r="D193" s="289" t="s">
        <v>451</v>
      </c>
      <c r="E193" s="290">
        <f>I193</f>
        <v>230317.37</v>
      </c>
      <c r="F193" s="290"/>
      <c r="G193" s="290"/>
      <c r="H193" s="290">
        <f>L193</f>
        <v>0</v>
      </c>
      <c r="I193" s="303">
        <f t="shared" ref="I193:J193" si="653">I5+I13+I68+I97+I160</f>
        <v>230317.37</v>
      </c>
      <c r="J193" s="303">
        <f t="shared" si="653"/>
        <v>2466010.4700000002</v>
      </c>
      <c r="K193" s="303"/>
      <c r="L193" s="303">
        <f>L5+L13+L68+L97+L160</f>
        <v>0</v>
      </c>
      <c r="M193" s="303"/>
      <c r="N193" s="303"/>
      <c r="O193" s="303"/>
      <c r="P193" s="292"/>
      <c r="Q193" s="292"/>
      <c r="R193" s="292"/>
      <c r="S193" s="285"/>
      <c r="T193" s="285"/>
      <c r="U193" s="285"/>
      <c r="V193" s="393"/>
      <c r="W193" s="396"/>
      <c r="X193" s="396"/>
      <c r="Y193" s="395"/>
      <c r="Z193" s="293" t="s">
        <v>180</v>
      </c>
      <c r="AA193" s="304" t="s">
        <v>181</v>
      </c>
      <c r="AB193" s="304" t="s">
        <v>182</v>
      </c>
      <c r="AC193" s="305" t="s">
        <v>183</v>
      </c>
      <c r="AD193" s="306" t="s">
        <v>184</v>
      </c>
      <c r="AE193" s="306" t="s">
        <v>185</v>
      </c>
      <c r="AF193" s="293" t="s">
        <v>180</v>
      </c>
      <c r="AG193" s="304" t="s">
        <v>181</v>
      </c>
      <c r="AH193" s="304" t="s">
        <v>182</v>
      </c>
      <c r="AI193" s="305" t="s">
        <v>183</v>
      </c>
      <c r="AJ193" s="306" t="s">
        <v>184</v>
      </c>
      <c r="AK193" s="306" t="s">
        <v>185</v>
      </c>
      <c r="AL193" s="293" t="s">
        <v>180</v>
      </c>
      <c r="AM193" s="304" t="s">
        <v>181</v>
      </c>
      <c r="AN193" s="304" t="s">
        <v>182</v>
      </c>
      <c r="AO193" s="305" t="s">
        <v>183</v>
      </c>
      <c r="AP193" s="306" t="s">
        <v>184</v>
      </c>
      <c r="AQ193" s="306" t="s">
        <v>185</v>
      </c>
      <c r="AR193" s="293" t="s">
        <v>180</v>
      </c>
      <c r="AS193" s="304" t="s">
        <v>181</v>
      </c>
      <c r="AT193" s="304" t="s">
        <v>182</v>
      </c>
      <c r="AU193" s="305" t="s">
        <v>183</v>
      </c>
      <c r="AV193" s="306" t="s">
        <v>184</v>
      </c>
      <c r="AW193" s="306" t="s">
        <v>185</v>
      </c>
      <c r="AX193" s="293" t="s">
        <v>180</v>
      </c>
      <c r="AY193" s="304" t="s">
        <v>181</v>
      </c>
      <c r="AZ193" s="304" t="s">
        <v>182</v>
      </c>
      <c r="BA193" s="305" t="s">
        <v>183</v>
      </c>
      <c r="BB193" s="306" t="s">
        <v>184</v>
      </c>
      <c r="BC193" s="306" t="s">
        <v>185</v>
      </c>
      <c r="BD193" s="59"/>
      <c r="BE193" s="59"/>
      <c r="BF193" s="59"/>
      <c r="BG193" s="59"/>
      <c r="BH193" s="59"/>
      <c r="BI193" s="59"/>
      <c r="BJ193" s="59"/>
      <c r="BK193" s="59"/>
      <c r="BL193" s="59"/>
    </row>
    <row r="194" spans="1:69" ht="15.75" customHeight="1">
      <c r="A194" s="296"/>
      <c r="B194" s="296"/>
      <c r="C194" s="297"/>
      <c r="D194" s="289" t="s">
        <v>452</v>
      </c>
      <c r="E194" s="290">
        <f>M194</f>
        <v>20912.669999999998</v>
      </c>
      <c r="F194" s="290"/>
      <c r="G194" s="290"/>
      <c r="H194" s="290">
        <f>O194</f>
        <v>0</v>
      </c>
      <c r="I194" s="307"/>
      <c r="J194" s="307"/>
      <c r="K194" s="307"/>
      <c r="L194" s="307"/>
      <c r="M194" s="298">
        <f t="shared" ref="M194:O194" si="654">M5+M13+M68+M97+M160</f>
        <v>20912.669999999998</v>
      </c>
      <c r="N194" s="298">
        <f t="shared" si="654"/>
        <v>1030242.4400000001</v>
      </c>
      <c r="O194" s="298">
        <f t="shared" si="654"/>
        <v>0</v>
      </c>
      <c r="P194" s="292"/>
      <c r="Q194" s="292"/>
      <c r="R194" s="292"/>
      <c r="S194" s="285"/>
      <c r="T194" s="285"/>
      <c r="U194" s="285"/>
      <c r="V194" s="391"/>
      <c r="W194" s="397"/>
      <c r="X194" s="397"/>
      <c r="Y194" s="392"/>
      <c r="Z194" s="300"/>
      <c r="AA194" s="301"/>
      <c r="AB194" s="301"/>
      <c r="AC194" s="302"/>
      <c r="AD194" s="302"/>
      <c r="AE194" s="302"/>
      <c r="AF194" s="300"/>
      <c r="AG194" s="301"/>
      <c r="AH194" s="301"/>
      <c r="AI194" s="302"/>
      <c r="AJ194" s="302"/>
      <c r="AK194" s="302"/>
      <c r="AL194" s="300"/>
      <c r="AM194" s="301"/>
      <c r="AN194" s="301"/>
      <c r="AO194" s="302"/>
      <c r="AP194" s="302"/>
      <c r="AQ194" s="302"/>
      <c r="AR194" s="300"/>
      <c r="AS194" s="301"/>
      <c r="AT194" s="301"/>
      <c r="AU194" s="302"/>
      <c r="AV194" s="302"/>
      <c r="AW194" s="302"/>
      <c r="AX194" s="300"/>
      <c r="AY194" s="301"/>
      <c r="AZ194" s="301"/>
      <c r="BA194" s="302"/>
      <c r="BB194" s="302"/>
      <c r="BC194" s="302"/>
      <c r="BD194" s="59"/>
      <c r="BE194" s="59"/>
      <c r="BF194" s="59"/>
      <c r="BG194" s="59"/>
      <c r="BH194" s="59"/>
      <c r="BI194" s="59"/>
      <c r="BJ194" s="59"/>
      <c r="BK194" s="59"/>
      <c r="BL194" s="59"/>
    </row>
    <row r="195" spans="1:69" ht="15.75" customHeight="1">
      <c r="A195" s="296"/>
      <c r="B195" s="296"/>
      <c r="C195" s="308"/>
      <c r="D195" s="289" t="s">
        <v>453</v>
      </c>
      <c r="E195" s="290">
        <f>P195</f>
        <v>20912.669999999998</v>
      </c>
      <c r="F195" s="290"/>
      <c r="G195" s="290"/>
      <c r="H195" s="290">
        <f>R195</f>
        <v>0</v>
      </c>
      <c r="I195" s="307"/>
      <c r="J195" s="307"/>
      <c r="K195" s="307"/>
      <c r="L195" s="307"/>
      <c r="M195" s="307"/>
      <c r="N195" s="307"/>
      <c r="O195" s="307"/>
      <c r="P195" s="303">
        <f t="shared" ref="P195:R195" si="655">P5+P13+P68+P97+P160</f>
        <v>20912.669999999998</v>
      </c>
      <c r="Q195" s="303">
        <f t="shared" si="655"/>
        <v>1030242.4399999998</v>
      </c>
      <c r="R195" s="303">
        <f t="shared" si="655"/>
        <v>0</v>
      </c>
      <c r="S195" s="285"/>
      <c r="T195" s="285"/>
      <c r="U195" s="285"/>
      <c r="V195" s="398"/>
      <c r="W195" s="285"/>
      <c r="X195" s="285"/>
      <c r="Y195" s="399"/>
      <c r="Z195" s="285"/>
      <c r="AA195" s="309"/>
      <c r="AB195" s="309"/>
      <c r="AC195" s="310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</row>
    <row r="196" spans="1:69" ht="15.75" customHeight="1">
      <c r="A196" s="296"/>
      <c r="B196" s="296"/>
      <c r="C196" s="308"/>
      <c r="D196" s="311" t="s">
        <v>454</v>
      </c>
      <c r="E196" s="312">
        <f>E191-E192</f>
        <v>1983044.6400000001</v>
      </c>
      <c r="F196" s="312"/>
      <c r="G196" s="312"/>
      <c r="H196" s="312">
        <f>H191-H192</f>
        <v>4405360.4400000004</v>
      </c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398"/>
      <c r="W196" s="285"/>
      <c r="X196" s="285"/>
      <c r="Y196" s="399"/>
      <c r="Z196" s="285"/>
      <c r="AA196" s="514"/>
      <c r="AB196" s="494"/>
      <c r="AC196" s="310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</row>
    <row r="197" spans="1:69" ht="15.75" customHeight="1">
      <c r="A197" s="296"/>
      <c r="B197" s="296"/>
      <c r="C197" s="308"/>
      <c r="D197" s="311" t="s">
        <v>455</v>
      </c>
      <c r="E197" s="314">
        <f>E192-I193</f>
        <v>166291.63</v>
      </c>
      <c r="F197" s="314"/>
      <c r="G197" s="314"/>
      <c r="H197" s="314">
        <f>H192-L193</f>
        <v>209032</v>
      </c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398"/>
      <c r="W197" s="285"/>
      <c r="X197" s="285"/>
      <c r="Y197" s="399"/>
      <c r="Z197" s="285"/>
      <c r="AA197" s="315"/>
      <c r="AB197" s="309"/>
      <c r="AC197" s="310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</row>
    <row r="198" spans="1:69" ht="15.75" customHeight="1">
      <c r="A198" s="296"/>
      <c r="B198" s="296"/>
      <c r="C198" s="308"/>
      <c r="D198" s="311" t="s">
        <v>456</v>
      </c>
      <c r="E198" s="314">
        <f>I193-M194</f>
        <v>209404.7</v>
      </c>
      <c r="F198" s="314"/>
      <c r="G198" s="314"/>
      <c r="H198" s="314">
        <f>L193-O194</f>
        <v>0</v>
      </c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398"/>
      <c r="W198" s="285"/>
      <c r="X198" s="285"/>
      <c r="Y198" s="399"/>
      <c r="Z198" s="285"/>
      <c r="AA198" s="309"/>
      <c r="AB198" s="309"/>
      <c r="AC198" s="310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</row>
    <row r="199" spans="1:69" ht="15.75" customHeight="1">
      <c r="A199" s="296"/>
      <c r="B199" s="296"/>
      <c r="C199" s="308"/>
      <c r="D199" s="311" t="s">
        <v>457</v>
      </c>
      <c r="E199" s="314">
        <f>M194-P195</f>
        <v>0</v>
      </c>
      <c r="F199" s="314"/>
      <c r="G199" s="314"/>
      <c r="H199" s="314">
        <f>O194-R195</f>
        <v>0</v>
      </c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398"/>
      <c r="W199" s="285"/>
      <c r="X199" s="285"/>
      <c r="Y199" s="399"/>
      <c r="Z199" s="285"/>
      <c r="AA199" s="309"/>
      <c r="AB199" s="309"/>
      <c r="AC199" s="310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</row>
    <row r="200" spans="1:69" ht="15.75" customHeight="1">
      <c r="A200" s="316"/>
      <c r="B200" s="316"/>
      <c r="C200" s="317"/>
      <c r="D200" s="318" t="s">
        <v>459</v>
      </c>
      <c r="E200" s="319">
        <f>J193-N194</f>
        <v>1435768.0300000003</v>
      </c>
      <c r="F200" s="319"/>
      <c r="G200" s="319"/>
      <c r="H200" s="320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400"/>
      <c r="W200" s="58"/>
      <c r="X200" s="58"/>
      <c r="Y200" s="401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</row>
    <row r="201" spans="1:69" ht="15.75" customHeight="1">
      <c r="A201" s="316"/>
      <c r="B201" s="316"/>
      <c r="C201" s="317"/>
      <c r="D201" s="58"/>
      <c r="E201" s="59"/>
      <c r="F201" s="59"/>
      <c r="G201" s="59"/>
      <c r="H201" s="59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400"/>
      <c r="W201" s="58"/>
      <c r="X201" s="58"/>
      <c r="Y201" s="401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</row>
    <row r="202" spans="1:69" ht="15.75" customHeight="1">
      <c r="A202" s="316"/>
      <c r="B202" s="316"/>
      <c r="C202" s="317"/>
      <c r="D202" s="58"/>
      <c r="E202" s="324"/>
      <c r="F202" s="324"/>
      <c r="G202" s="324"/>
      <c r="H202" s="325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400"/>
      <c r="W202" s="58"/>
      <c r="X202" s="58"/>
      <c r="Y202" s="401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</row>
    <row r="203" spans="1:69" ht="15.75" customHeight="1">
      <c r="A203" s="309"/>
      <c r="B203" s="309"/>
      <c r="C203" s="327"/>
      <c r="D203" s="56"/>
      <c r="E203" s="324"/>
      <c r="F203" s="324"/>
      <c r="G203" s="324"/>
      <c r="H203" s="325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400"/>
      <c r="W203" s="58"/>
      <c r="X203" s="58"/>
      <c r="Y203" s="401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</row>
    <row r="204" spans="1:69" ht="15.75" customHeight="1">
      <c r="A204" s="328"/>
      <c r="B204" s="328"/>
      <c r="C204" s="329"/>
      <c r="D204" s="56"/>
      <c r="E204" s="330"/>
      <c r="F204" s="324"/>
      <c r="G204" s="324"/>
      <c r="H204" s="325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402"/>
      <c r="Y204" s="403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</row>
    <row r="205" spans="1:69" ht="15.75" customHeight="1">
      <c r="A205" s="328"/>
      <c r="B205" s="328"/>
      <c r="C205" s="329"/>
      <c r="D205" s="9"/>
      <c r="E205" s="330"/>
      <c r="F205" s="330"/>
      <c r="G205" s="330"/>
      <c r="H205" s="331"/>
      <c r="I205" s="334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400"/>
      <c r="W205" s="58"/>
      <c r="X205" s="58"/>
      <c r="Y205" s="401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</row>
    <row r="206" spans="1:69" ht="15.75" customHeight="1">
      <c r="A206" s="328"/>
      <c r="B206" s="328"/>
      <c r="C206" s="329"/>
      <c r="D206" s="9"/>
      <c r="E206" s="325"/>
      <c r="F206" s="325"/>
      <c r="G206" s="325"/>
      <c r="H206" s="325"/>
      <c r="I206" s="334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400"/>
      <c r="W206" s="58"/>
      <c r="X206" s="58"/>
      <c r="Y206" s="401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21"/>
      <c r="BN206" s="21"/>
      <c r="BO206" s="21"/>
      <c r="BP206" s="21"/>
      <c r="BQ206" s="21"/>
    </row>
    <row r="207" spans="1:69" ht="15.75" customHeight="1">
      <c r="A207" s="56"/>
      <c r="B207" s="56"/>
      <c r="C207" s="335"/>
      <c r="D207" s="9"/>
      <c r="E207" s="324"/>
      <c r="F207" s="324"/>
      <c r="G207" s="324"/>
      <c r="H207" s="325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400"/>
      <c r="W207" s="58"/>
      <c r="X207" s="58"/>
      <c r="Y207" s="401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</row>
    <row r="208" spans="1:69" ht="15.75" customHeight="1">
      <c r="A208" s="56"/>
      <c r="B208" s="56"/>
      <c r="C208" s="336"/>
      <c r="D208" s="9"/>
      <c r="E208" s="325"/>
      <c r="F208" s="325"/>
      <c r="G208" s="325"/>
      <c r="H208" s="325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400"/>
      <c r="W208" s="58"/>
      <c r="X208" s="58"/>
      <c r="Y208" s="401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</row>
    <row r="209" spans="1:64" ht="15.75" customHeight="1">
      <c r="A209" s="58"/>
      <c r="B209" s="58"/>
      <c r="C209" s="317"/>
      <c r="D209" s="58"/>
      <c r="E209" s="337"/>
      <c r="F209" s="337"/>
      <c r="G209" s="337"/>
      <c r="H209" s="331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400"/>
      <c r="W209" s="58"/>
      <c r="X209" s="58"/>
      <c r="Y209" s="401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</row>
    <row r="210" spans="1:64" ht="15.75" customHeight="1">
      <c r="A210" s="58"/>
      <c r="B210" s="58"/>
      <c r="C210" s="317"/>
      <c r="D210" s="58"/>
      <c r="E210" s="324"/>
      <c r="F210" s="324"/>
      <c r="G210" s="324"/>
      <c r="H210" s="325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400"/>
      <c r="W210" s="58"/>
      <c r="X210" s="58"/>
      <c r="Y210" s="401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</row>
    <row r="211" spans="1:64" ht="15.75" customHeight="1">
      <c r="A211" s="339"/>
      <c r="B211" s="339"/>
      <c r="C211" s="340"/>
      <c r="D211" s="339"/>
      <c r="E211" s="325"/>
      <c r="F211" s="325"/>
      <c r="G211" s="325"/>
      <c r="H211" s="325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400"/>
      <c r="W211" s="58"/>
      <c r="X211" s="58"/>
      <c r="Y211" s="401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</row>
    <row r="212" spans="1:64" ht="15.75" customHeight="1">
      <c r="A212" s="339"/>
      <c r="B212" s="339"/>
      <c r="C212" s="340"/>
      <c r="D212" s="339"/>
      <c r="E212" s="325"/>
      <c r="F212" s="325"/>
      <c r="G212" s="325"/>
      <c r="H212" s="325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400"/>
      <c r="W212" s="58"/>
      <c r="X212" s="58"/>
      <c r="Y212" s="401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</row>
    <row r="213" spans="1:64" ht="15.75" customHeight="1">
      <c r="A213" s="339"/>
      <c r="B213" s="339"/>
      <c r="C213" s="340"/>
      <c r="D213" s="339"/>
      <c r="E213" s="59"/>
      <c r="F213" s="59"/>
      <c r="G213" s="59"/>
      <c r="H213" s="59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400"/>
      <c r="W213" s="58"/>
      <c r="X213" s="58"/>
      <c r="Y213" s="401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</row>
    <row r="214" spans="1:64" ht="15.75" customHeight="1">
      <c r="A214" s="339"/>
      <c r="B214" s="339"/>
      <c r="C214" s="340"/>
      <c r="D214" s="339"/>
      <c r="E214" s="59"/>
      <c r="F214" s="59"/>
      <c r="G214" s="59"/>
      <c r="H214" s="59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400"/>
      <c r="W214" s="58"/>
      <c r="X214" s="58"/>
      <c r="Y214" s="401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</row>
    <row r="215" spans="1:64" ht="15.75" customHeight="1">
      <c r="A215" s="339"/>
      <c r="B215" s="339"/>
      <c r="C215" s="340"/>
      <c r="D215" s="339"/>
      <c r="E215" s="59"/>
      <c r="F215" s="59"/>
      <c r="G215" s="59"/>
      <c r="H215" s="59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400"/>
      <c r="W215" s="58"/>
      <c r="X215" s="58"/>
      <c r="Y215" s="401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</row>
    <row r="216" spans="1:64" ht="15.75" customHeight="1">
      <c r="A216" s="339"/>
      <c r="B216" s="339"/>
      <c r="C216" s="340"/>
      <c r="D216" s="339"/>
      <c r="E216" s="59"/>
      <c r="F216" s="59"/>
      <c r="G216" s="59"/>
      <c r="H216" s="59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400"/>
      <c r="W216" s="58"/>
      <c r="X216" s="58"/>
      <c r="Y216" s="401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</row>
    <row r="217" spans="1:64" ht="15.75" customHeight="1">
      <c r="A217" s="341"/>
      <c r="B217" s="341"/>
      <c r="C217" s="342"/>
      <c r="D217" s="341"/>
      <c r="E217" s="21"/>
      <c r="F217" s="21"/>
      <c r="G217" s="21"/>
      <c r="H217" s="21"/>
      <c r="K217" s="21"/>
      <c r="V217" s="402"/>
      <c r="Y217" s="403"/>
    </row>
    <row r="218" spans="1:64" ht="15.75" customHeight="1">
      <c r="A218" s="339"/>
      <c r="C218" s="344"/>
      <c r="E218" s="21"/>
      <c r="F218" s="21"/>
      <c r="G218" s="21"/>
      <c r="H218" s="21"/>
      <c r="K218" s="21"/>
      <c r="V218" s="402"/>
      <c r="Y218" s="403"/>
    </row>
    <row r="219" spans="1:64" ht="15.75" customHeight="1">
      <c r="A219" s="339"/>
      <c r="C219" s="344"/>
      <c r="E219" s="21"/>
      <c r="F219" s="21"/>
      <c r="G219" s="21"/>
      <c r="H219" s="21"/>
      <c r="K219" s="21"/>
      <c r="V219" s="402"/>
      <c r="Y219" s="403"/>
    </row>
    <row r="220" spans="1:64" ht="15.75" customHeight="1">
      <c r="C220" s="344"/>
      <c r="E220" s="21"/>
      <c r="F220" s="21"/>
      <c r="G220" s="21"/>
      <c r="H220" s="21"/>
      <c r="K220" s="21"/>
      <c r="V220" s="402"/>
      <c r="Y220" s="403"/>
    </row>
    <row r="221" spans="1:64" ht="15.75" customHeight="1">
      <c r="A221" s="339"/>
      <c r="C221" s="344"/>
      <c r="E221" s="21"/>
      <c r="F221" s="21"/>
      <c r="G221" s="21"/>
      <c r="H221" s="21"/>
      <c r="K221" s="21"/>
      <c r="V221" s="402"/>
      <c r="Y221" s="403"/>
    </row>
    <row r="222" spans="1:64" ht="15.75" customHeight="1">
      <c r="C222" s="344"/>
      <c r="E222" s="21"/>
      <c r="F222" s="21"/>
      <c r="G222" s="21"/>
      <c r="H222" s="21"/>
      <c r="K222" s="21"/>
      <c r="V222" s="402"/>
      <c r="Y222" s="403"/>
    </row>
    <row r="223" spans="1:64" ht="15.75" customHeight="1">
      <c r="C223" s="344"/>
      <c r="E223" s="21"/>
      <c r="F223" s="21"/>
      <c r="G223" s="21"/>
      <c r="H223" s="21"/>
      <c r="K223" s="21"/>
      <c r="V223" s="402"/>
      <c r="Y223" s="403"/>
    </row>
    <row r="224" spans="1:64" ht="15.75" customHeight="1">
      <c r="C224" s="344"/>
      <c r="E224" s="21"/>
      <c r="F224" s="21"/>
      <c r="G224" s="21"/>
      <c r="H224" s="21"/>
      <c r="K224" s="21"/>
      <c r="V224" s="402"/>
      <c r="Y224" s="403"/>
    </row>
    <row r="225" spans="3:25" ht="15.75" customHeight="1">
      <c r="C225" s="344"/>
      <c r="E225" s="21"/>
      <c r="F225" s="21"/>
      <c r="G225" s="21"/>
      <c r="H225" s="21"/>
      <c r="K225" s="21"/>
      <c r="V225" s="402"/>
      <c r="Y225" s="403"/>
    </row>
    <row r="226" spans="3:25" ht="15.75" customHeight="1">
      <c r="C226" s="344"/>
      <c r="E226" s="21"/>
      <c r="F226" s="21"/>
      <c r="G226" s="21"/>
      <c r="H226" s="21"/>
      <c r="K226" s="21"/>
      <c r="V226" s="402"/>
      <c r="Y226" s="403"/>
    </row>
    <row r="227" spans="3:25" ht="15.75" customHeight="1">
      <c r="C227" s="344"/>
      <c r="E227" s="21"/>
      <c r="F227" s="21"/>
      <c r="G227" s="21"/>
      <c r="H227" s="21"/>
      <c r="K227" s="21"/>
      <c r="V227" s="402"/>
      <c r="Y227" s="403"/>
    </row>
    <row r="228" spans="3:25" ht="15.75" customHeight="1">
      <c r="C228" s="344"/>
      <c r="E228" s="21"/>
      <c r="F228" s="21"/>
      <c r="G228" s="21"/>
      <c r="H228" s="21"/>
      <c r="K228" s="21"/>
      <c r="V228" s="402"/>
      <c r="Y228" s="403"/>
    </row>
    <row r="229" spans="3:25" ht="15.75" customHeight="1">
      <c r="C229" s="344"/>
      <c r="E229" s="21"/>
      <c r="F229" s="21"/>
      <c r="G229" s="21"/>
      <c r="H229" s="21"/>
      <c r="K229" s="21"/>
      <c r="V229" s="402"/>
      <c r="Y229" s="403"/>
    </row>
    <row r="230" spans="3:25" ht="15.75" customHeight="1">
      <c r="C230" s="344"/>
      <c r="E230" s="21"/>
      <c r="F230" s="21"/>
      <c r="G230" s="21"/>
      <c r="H230" s="21"/>
      <c r="K230" s="21"/>
      <c r="V230" s="402"/>
      <c r="Y230" s="403"/>
    </row>
    <row r="231" spans="3:25" ht="15.75" customHeight="1">
      <c r="C231" s="344"/>
      <c r="E231" s="21"/>
      <c r="F231" s="21"/>
      <c r="G231" s="21"/>
      <c r="H231" s="21"/>
      <c r="K231" s="21"/>
      <c r="V231" s="402"/>
      <c r="Y231" s="403"/>
    </row>
    <row r="232" spans="3:25" ht="15.75" customHeight="1">
      <c r="C232" s="344"/>
      <c r="E232" s="21"/>
      <c r="F232" s="21"/>
      <c r="G232" s="21"/>
      <c r="H232" s="21"/>
      <c r="K232" s="21"/>
      <c r="V232" s="402"/>
      <c r="Y232" s="403"/>
    </row>
    <row r="233" spans="3:25" ht="15.75" customHeight="1">
      <c r="C233" s="344"/>
      <c r="E233" s="21"/>
      <c r="F233" s="21"/>
      <c r="G233" s="21"/>
      <c r="H233" s="21"/>
      <c r="K233" s="21"/>
      <c r="V233" s="402"/>
      <c r="Y233" s="403"/>
    </row>
    <row r="234" spans="3:25" ht="15.75" customHeight="1">
      <c r="C234" s="344"/>
      <c r="E234" s="21"/>
      <c r="F234" s="21"/>
      <c r="G234" s="21"/>
      <c r="H234" s="21"/>
      <c r="K234" s="21"/>
      <c r="V234" s="402"/>
      <c r="Y234" s="403"/>
    </row>
    <row r="235" spans="3:25" ht="15.75" customHeight="1">
      <c r="C235" s="344"/>
      <c r="E235" s="21"/>
      <c r="F235" s="21"/>
      <c r="G235" s="21"/>
      <c r="H235" s="21"/>
      <c r="K235" s="21"/>
      <c r="V235" s="402"/>
      <c r="Y235" s="403"/>
    </row>
    <row r="236" spans="3:25" ht="15.75" customHeight="1">
      <c r="C236" s="344"/>
      <c r="E236" s="21"/>
      <c r="F236" s="21"/>
      <c r="G236" s="21"/>
      <c r="H236" s="21"/>
      <c r="K236" s="21"/>
      <c r="V236" s="402"/>
      <c r="Y236" s="403"/>
    </row>
    <row r="237" spans="3:25" ht="15.75" customHeight="1">
      <c r="C237" s="344"/>
      <c r="E237" s="21"/>
      <c r="F237" s="21"/>
      <c r="G237" s="21"/>
      <c r="H237" s="21"/>
      <c r="K237" s="21"/>
      <c r="V237" s="402"/>
      <c r="Y237" s="403"/>
    </row>
    <row r="238" spans="3:25" ht="15.75" customHeight="1">
      <c r="C238" s="344"/>
      <c r="E238" s="21"/>
      <c r="F238" s="21"/>
      <c r="G238" s="21"/>
      <c r="H238" s="21"/>
      <c r="K238" s="21"/>
      <c r="V238" s="402"/>
      <c r="Y238" s="403"/>
    </row>
    <row r="239" spans="3:25" ht="15.75" customHeight="1">
      <c r="C239" s="344"/>
      <c r="E239" s="21"/>
      <c r="F239" s="21"/>
      <c r="G239" s="21"/>
      <c r="H239" s="21"/>
      <c r="K239" s="21"/>
      <c r="V239" s="402"/>
      <c r="Y239" s="403"/>
    </row>
    <row r="240" spans="3:25" ht="15.75" customHeight="1">
      <c r="C240" s="344"/>
      <c r="E240" s="21"/>
      <c r="F240" s="21"/>
      <c r="G240" s="21"/>
      <c r="H240" s="21"/>
      <c r="K240" s="21"/>
      <c r="V240" s="402"/>
      <c r="Y240" s="403"/>
    </row>
    <row r="241" spans="3:25" ht="15.75" customHeight="1">
      <c r="C241" s="344"/>
      <c r="E241" s="21"/>
      <c r="F241" s="21"/>
      <c r="G241" s="21"/>
      <c r="H241" s="21"/>
      <c r="K241" s="21"/>
      <c r="V241" s="402"/>
      <c r="Y241" s="403"/>
    </row>
    <row r="242" spans="3:25" ht="15.75" customHeight="1">
      <c r="C242" s="344"/>
      <c r="E242" s="21"/>
      <c r="F242" s="21"/>
      <c r="G242" s="21"/>
      <c r="H242" s="21"/>
      <c r="K242" s="21"/>
      <c r="V242" s="402"/>
      <c r="Y242" s="403"/>
    </row>
    <row r="243" spans="3:25" ht="15.75" customHeight="1">
      <c r="C243" s="344"/>
      <c r="E243" s="21"/>
      <c r="F243" s="21"/>
      <c r="G243" s="21"/>
      <c r="H243" s="21"/>
      <c r="K243" s="21"/>
      <c r="V243" s="402"/>
      <c r="Y243" s="403"/>
    </row>
    <row r="244" spans="3:25" ht="15.75" customHeight="1">
      <c r="C244" s="344"/>
      <c r="E244" s="21"/>
      <c r="F244" s="21"/>
      <c r="G244" s="21"/>
      <c r="H244" s="21"/>
      <c r="K244" s="21"/>
      <c r="V244" s="402"/>
      <c r="Y244" s="403"/>
    </row>
    <row r="245" spans="3:25" ht="15.75" customHeight="1">
      <c r="C245" s="344"/>
      <c r="E245" s="21"/>
      <c r="F245" s="21"/>
      <c r="G245" s="21"/>
      <c r="H245" s="21"/>
      <c r="K245" s="21"/>
      <c r="V245" s="402"/>
      <c r="Y245" s="403"/>
    </row>
    <row r="246" spans="3:25" ht="15.75" customHeight="1">
      <c r="C246" s="344"/>
      <c r="E246" s="21"/>
      <c r="F246" s="21"/>
      <c r="G246" s="21"/>
      <c r="H246" s="21"/>
      <c r="K246" s="21"/>
      <c r="V246" s="402"/>
      <c r="Y246" s="403"/>
    </row>
    <row r="247" spans="3:25" ht="15.75" customHeight="1">
      <c r="C247" s="344"/>
      <c r="E247" s="21"/>
      <c r="F247" s="21"/>
      <c r="G247" s="21"/>
      <c r="H247" s="21"/>
      <c r="K247" s="21"/>
      <c r="V247" s="402"/>
      <c r="Y247" s="403"/>
    </row>
    <row r="248" spans="3:25" ht="15.75" customHeight="1">
      <c r="C248" s="344"/>
      <c r="E248" s="21"/>
      <c r="F248" s="21"/>
      <c r="G248" s="21"/>
      <c r="H248" s="21"/>
      <c r="K248" s="21"/>
      <c r="V248" s="402"/>
      <c r="Y248" s="403"/>
    </row>
    <row r="249" spans="3:25" ht="15.75" customHeight="1">
      <c r="C249" s="344"/>
      <c r="E249" s="21"/>
      <c r="F249" s="21"/>
      <c r="G249" s="21"/>
      <c r="H249" s="21"/>
      <c r="K249" s="21"/>
      <c r="V249" s="402"/>
      <c r="Y249" s="403"/>
    </row>
    <row r="250" spans="3:25" ht="15.75" customHeight="1">
      <c r="C250" s="344"/>
      <c r="E250" s="21"/>
      <c r="F250" s="21"/>
      <c r="G250" s="21"/>
      <c r="H250" s="21"/>
      <c r="K250" s="21"/>
      <c r="V250" s="402"/>
      <c r="Y250" s="403"/>
    </row>
    <row r="251" spans="3:25" ht="15.75" customHeight="1">
      <c r="C251" s="344"/>
      <c r="E251" s="21"/>
      <c r="F251" s="21"/>
      <c r="G251" s="21"/>
      <c r="H251" s="21"/>
      <c r="K251" s="21"/>
      <c r="V251" s="402"/>
      <c r="Y251" s="403"/>
    </row>
    <row r="252" spans="3:25" ht="15.75" customHeight="1">
      <c r="C252" s="344"/>
      <c r="E252" s="21"/>
      <c r="F252" s="21"/>
      <c r="G252" s="21"/>
      <c r="H252" s="21"/>
      <c r="K252" s="21"/>
      <c r="V252" s="402"/>
      <c r="Y252" s="403"/>
    </row>
    <row r="253" spans="3:25" ht="15.75" customHeight="1">
      <c r="C253" s="344"/>
      <c r="E253" s="21"/>
      <c r="F253" s="21"/>
      <c r="G253" s="21"/>
      <c r="H253" s="21"/>
      <c r="K253" s="21"/>
      <c r="V253" s="402"/>
      <c r="Y253" s="403"/>
    </row>
    <row r="254" spans="3:25" ht="15.75" customHeight="1">
      <c r="C254" s="344"/>
      <c r="E254" s="21"/>
      <c r="F254" s="21"/>
      <c r="G254" s="21"/>
      <c r="H254" s="21"/>
      <c r="K254" s="21"/>
      <c r="V254" s="402"/>
      <c r="Y254" s="403"/>
    </row>
    <row r="255" spans="3:25" ht="15.75" customHeight="1">
      <c r="C255" s="344"/>
      <c r="E255" s="21"/>
      <c r="F255" s="21"/>
      <c r="G255" s="21"/>
      <c r="H255" s="21"/>
      <c r="K255" s="21"/>
      <c r="V255" s="402"/>
      <c r="Y255" s="403"/>
    </row>
    <row r="256" spans="3:25" ht="15.75" customHeight="1">
      <c r="C256" s="344"/>
      <c r="E256" s="21"/>
      <c r="F256" s="21"/>
      <c r="G256" s="21"/>
      <c r="H256" s="21"/>
      <c r="K256" s="21"/>
      <c r="V256" s="402"/>
      <c r="Y256" s="403"/>
    </row>
    <row r="257" spans="3:25" ht="15.75" customHeight="1">
      <c r="C257" s="344"/>
      <c r="E257" s="21"/>
      <c r="F257" s="21"/>
      <c r="G257" s="21"/>
      <c r="H257" s="21"/>
      <c r="K257" s="21"/>
      <c r="V257" s="402"/>
      <c r="Y257" s="403"/>
    </row>
    <row r="258" spans="3:25" ht="15.75" customHeight="1">
      <c r="C258" s="344"/>
      <c r="E258" s="21"/>
      <c r="F258" s="21"/>
      <c r="G258" s="21"/>
      <c r="H258" s="21"/>
      <c r="K258" s="21"/>
      <c r="V258" s="402"/>
      <c r="Y258" s="403"/>
    </row>
    <row r="259" spans="3:25" ht="15.75" customHeight="1">
      <c r="C259" s="344"/>
      <c r="E259" s="21"/>
      <c r="F259" s="21"/>
      <c r="G259" s="21"/>
      <c r="H259" s="21"/>
      <c r="K259" s="21"/>
      <c r="V259" s="402"/>
      <c r="Y259" s="403"/>
    </row>
    <row r="260" spans="3:25" ht="15.75" customHeight="1">
      <c r="C260" s="344"/>
      <c r="E260" s="21"/>
      <c r="F260" s="21"/>
      <c r="G260" s="21"/>
      <c r="H260" s="21"/>
      <c r="K260" s="21"/>
      <c r="V260" s="402"/>
      <c r="Y260" s="403"/>
    </row>
    <row r="261" spans="3:25" ht="15.75" customHeight="1">
      <c r="C261" s="344"/>
      <c r="E261" s="21"/>
      <c r="F261" s="21"/>
      <c r="G261" s="21"/>
      <c r="H261" s="21"/>
      <c r="K261" s="21"/>
      <c r="V261" s="402"/>
      <c r="Y261" s="403"/>
    </row>
    <row r="262" spans="3:25" ht="15.75" customHeight="1">
      <c r="C262" s="344"/>
      <c r="E262" s="21"/>
      <c r="F262" s="21"/>
      <c r="G262" s="21"/>
      <c r="H262" s="21"/>
      <c r="K262" s="21"/>
      <c r="V262" s="402"/>
      <c r="Y262" s="403"/>
    </row>
    <row r="263" spans="3:25" ht="15.75" customHeight="1">
      <c r="C263" s="344"/>
      <c r="E263" s="21"/>
      <c r="F263" s="21"/>
      <c r="G263" s="21"/>
      <c r="H263" s="21"/>
      <c r="K263" s="21"/>
      <c r="V263" s="402"/>
      <c r="Y263" s="403"/>
    </row>
    <row r="264" spans="3:25" ht="15.75" customHeight="1">
      <c r="C264" s="344"/>
      <c r="E264" s="21"/>
      <c r="F264" s="21"/>
      <c r="G264" s="21"/>
      <c r="H264" s="21"/>
      <c r="K264" s="21"/>
      <c r="V264" s="402"/>
      <c r="Y264" s="403"/>
    </row>
    <row r="265" spans="3:25" ht="15.75" customHeight="1">
      <c r="C265" s="344"/>
      <c r="E265" s="21"/>
      <c r="F265" s="21"/>
      <c r="G265" s="21"/>
      <c r="H265" s="21"/>
      <c r="K265" s="21"/>
      <c r="V265" s="402"/>
      <c r="Y265" s="403"/>
    </row>
    <row r="266" spans="3:25" ht="15.75" customHeight="1">
      <c r="C266" s="344"/>
      <c r="E266" s="21"/>
      <c r="F266" s="21"/>
      <c r="G266" s="21"/>
      <c r="H266" s="21"/>
      <c r="K266" s="21"/>
      <c r="V266" s="402"/>
      <c r="Y266" s="403"/>
    </row>
    <row r="267" spans="3:25" ht="15.75" customHeight="1">
      <c r="C267" s="344"/>
      <c r="E267" s="21"/>
      <c r="F267" s="21"/>
      <c r="G267" s="21"/>
      <c r="H267" s="21"/>
      <c r="K267" s="21"/>
      <c r="V267" s="402"/>
      <c r="Y267" s="403"/>
    </row>
    <row r="268" spans="3:25" ht="15.75" customHeight="1">
      <c r="C268" s="344"/>
      <c r="E268" s="21"/>
      <c r="F268" s="21"/>
      <c r="G268" s="21"/>
      <c r="H268" s="21"/>
      <c r="K268" s="21"/>
      <c r="V268" s="402"/>
      <c r="Y268" s="403"/>
    </row>
    <row r="269" spans="3:25" ht="15.75" customHeight="1">
      <c r="C269" s="344"/>
      <c r="E269" s="21"/>
      <c r="F269" s="21"/>
      <c r="G269" s="21"/>
      <c r="H269" s="21"/>
      <c r="K269" s="21"/>
      <c r="V269" s="402"/>
      <c r="Y269" s="403"/>
    </row>
    <row r="270" spans="3:25" ht="15.75" customHeight="1">
      <c r="C270" s="344"/>
      <c r="E270" s="21"/>
      <c r="F270" s="21"/>
      <c r="G270" s="21"/>
      <c r="H270" s="21"/>
      <c r="K270" s="21"/>
      <c r="V270" s="402"/>
      <c r="Y270" s="403"/>
    </row>
    <row r="271" spans="3:25" ht="15.75" customHeight="1">
      <c r="C271" s="344"/>
      <c r="E271" s="21"/>
      <c r="F271" s="21"/>
      <c r="G271" s="21"/>
      <c r="H271" s="21"/>
      <c r="K271" s="21"/>
      <c r="V271" s="402"/>
      <c r="Y271" s="403"/>
    </row>
    <row r="272" spans="3:25" ht="15.75" customHeight="1">
      <c r="C272" s="344"/>
      <c r="E272" s="21"/>
      <c r="F272" s="21"/>
      <c r="G272" s="21"/>
      <c r="H272" s="21"/>
      <c r="K272" s="21"/>
      <c r="V272" s="402"/>
      <c r="Y272" s="403"/>
    </row>
    <row r="273" spans="3:25" ht="15.75" customHeight="1">
      <c r="C273" s="344"/>
      <c r="E273" s="21"/>
      <c r="F273" s="21"/>
      <c r="G273" s="21"/>
      <c r="H273" s="21"/>
      <c r="K273" s="21"/>
      <c r="V273" s="402"/>
      <c r="Y273" s="403"/>
    </row>
    <row r="274" spans="3:25" ht="15.75" customHeight="1">
      <c r="C274" s="344"/>
      <c r="E274" s="21"/>
      <c r="F274" s="21"/>
      <c r="G274" s="21"/>
      <c r="H274" s="21"/>
      <c r="K274" s="21"/>
      <c r="V274" s="402"/>
      <c r="Y274" s="403"/>
    </row>
    <row r="275" spans="3:25" ht="15.75" customHeight="1">
      <c r="C275" s="344"/>
      <c r="E275" s="21"/>
      <c r="F275" s="21"/>
      <c r="G275" s="21"/>
      <c r="H275" s="21"/>
      <c r="K275" s="21"/>
      <c r="V275" s="402"/>
      <c r="Y275" s="403"/>
    </row>
    <row r="276" spans="3:25" ht="15.75" customHeight="1">
      <c r="C276" s="344"/>
      <c r="E276" s="21"/>
      <c r="F276" s="21"/>
      <c r="G276" s="21"/>
      <c r="H276" s="21"/>
      <c r="K276" s="21"/>
      <c r="V276" s="402"/>
      <c r="Y276" s="403"/>
    </row>
    <row r="277" spans="3:25" ht="15.75" customHeight="1">
      <c r="C277" s="344"/>
      <c r="E277" s="21"/>
      <c r="F277" s="21"/>
      <c r="G277" s="21"/>
      <c r="H277" s="21"/>
      <c r="K277" s="21"/>
      <c r="V277" s="402"/>
      <c r="Y277" s="403"/>
    </row>
    <row r="278" spans="3:25" ht="15.75" customHeight="1">
      <c r="C278" s="344"/>
      <c r="E278" s="21"/>
      <c r="F278" s="21"/>
      <c r="G278" s="21"/>
      <c r="H278" s="21"/>
      <c r="K278" s="21"/>
      <c r="V278" s="402"/>
      <c r="Y278" s="403"/>
    </row>
    <row r="279" spans="3:25" ht="15.75" customHeight="1">
      <c r="C279" s="344"/>
      <c r="E279" s="21"/>
      <c r="F279" s="21"/>
      <c r="G279" s="21"/>
      <c r="H279" s="21"/>
      <c r="K279" s="21"/>
      <c r="V279" s="402"/>
      <c r="Y279" s="403"/>
    </row>
    <row r="280" spans="3:25" ht="15.75" customHeight="1">
      <c r="C280" s="344"/>
      <c r="E280" s="21"/>
      <c r="F280" s="21"/>
      <c r="G280" s="21"/>
      <c r="H280" s="21"/>
      <c r="K280" s="21"/>
      <c r="V280" s="402"/>
      <c r="Y280" s="403"/>
    </row>
    <row r="281" spans="3:25" ht="15.75" customHeight="1">
      <c r="C281" s="344"/>
      <c r="E281" s="21"/>
      <c r="F281" s="21"/>
      <c r="G281" s="21"/>
      <c r="H281" s="21"/>
      <c r="K281" s="21"/>
      <c r="V281" s="402"/>
      <c r="Y281" s="403"/>
    </row>
    <row r="282" spans="3:25" ht="15.75" customHeight="1">
      <c r="C282" s="344"/>
      <c r="E282" s="21"/>
      <c r="F282" s="21"/>
      <c r="G282" s="21"/>
      <c r="H282" s="21"/>
      <c r="K282" s="21"/>
      <c r="V282" s="402"/>
      <c r="Y282" s="403"/>
    </row>
    <row r="283" spans="3:25" ht="15.75" customHeight="1">
      <c r="C283" s="344"/>
      <c r="E283" s="21"/>
      <c r="F283" s="21"/>
      <c r="G283" s="21"/>
      <c r="H283" s="21"/>
      <c r="K283" s="21"/>
      <c r="V283" s="402"/>
      <c r="Y283" s="403"/>
    </row>
    <row r="284" spans="3:25" ht="15.75" customHeight="1">
      <c r="C284" s="344"/>
      <c r="E284" s="21"/>
      <c r="F284" s="21"/>
      <c r="G284" s="21"/>
      <c r="H284" s="21"/>
      <c r="K284" s="21"/>
      <c r="V284" s="402"/>
      <c r="Y284" s="403"/>
    </row>
    <row r="285" spans="3:25" ht="15.75" customHeight="1">
      <c r="C285" s="344"/>
      <c r="E285" s="21"/>
      <c r="F285" s="21"/>
      <c r="G285" s="21"/>
      <c r="H285" s="21"/>
      <c r="K285" s="21"/>
      <c r="V285" s="402"/>
      <c r="Y285" s="403"/>
    </row>
    <row r="286" spans="3:25" ht="15.75" customHeight="1">
      <c r="C286" s="344"/>
      <c r="E286" s="21"/>
      <c r="F286" s="21"/>
      <c r="G286" s="21"/>
      <c r="H286" s="21"/>
      <c r="K286" s="21"/>
      <c r="V286" s="402"/>
      <c r="Y286" s="403"/>
    </row>
    <row r="287" spans="3:25" ht="15.75" customHeight="1">
      <c r="C287" s="344"/>
      <c r="E287" s="21"/>
      <c r="F287" s="21"/>
      <c r="G287" s="21"/>
      <c r="H287" s="21"/>
      <c r="K287" s="21"/>
      <c r="V287" s="402"/>
      <c r="Y287" s="403"/>
    </row>
    <row r="288" spans="3:25" ht="15.75" customHeight="1">
      <c r="C288" s="344"/>
      <c r="E288" s="21"/>
      <c r="F288" s="21"/>
      <c r="G288" s="21"/>
      <c r="H288" s="21"/>
      <c r="K288" s="21"/>
      <c r="V288" s="402"/>
      <c r="Y288" s="403"/>
    </row>
    <row r="289" spans="3:25" ht="15.75" customHeight="1">
      <c r="C289" s="344"/>
      <c r="E289" s="21"/>
      <c r="F289" s="21"/>
      <c r="G289" s="21"/>
      <c r="H289" s="21"/>
      <c r="K289" s="21"/>
      <c r="V289" s="402"/>
      <c r="Y289" s="403"/>
    </row>
    <row r="290" spans="3:25" ht="15.75" customHeight="1">
      <c r="C290" s="344"/>
      <c r="E290" s="21"/>
      <c r="F290" s="21"/>
      <c r="G290" s="21"/>
      <c r="H290" s="21"/>
      <c r="K290" s="21"/>
      <c r="V290" s="402"/>
      <c r="Y290" s="403"/>
    </row>
    <row r="291" spans="3:25" ht="15.75" customHeight="1">
      <c r="C291" s="344"/>
      <c r="E291" s="21"/>
      <c r="F291" s="21"/>
      <c r="G291" s="21"/>
      <c r="H291" s="21"/>
      <c r="K291" s="21"/>
      <c r="V291" s="402"/>
      <c r="Y291" s="403"/>
    </row>
    <row r="292" spans="3:25" ht="15.75" customHeight="1">
      <c r="C292" s="344"/>
      <c r="E292" s="21"/>
      <c r="F292" s="21"/>
      <c r="G292" s="21"/>
      <c r="H292" s="21"/>
      <c r="K292" s="21"/>
      <c r="V292" s="402"/>
      <c r="Y292" s="403"/>
    </row>
    <row r="293" spans="3:25" ht="15.75" customHeight="1">
      <c r="C293" s="344"/>
      <c r="E293" s="21"/>
      <c r="F293" s="21"/>
      <c r="G293" s="21"/>
      <c r="H293" s="21"/>
      <c r="K293" s="21"/>
      <c r="V293" s="402"/>
      <c r="Y293" s="403"/>
    </row>
    <row r="294" spans="3:25" ht="15.75" customHeight="1">
      <c r="C294" s="344"/>
      <c r="E294" s="21"/>
      <c r="F294" s="21"/>
      <c r="G294" s="21"/>
      <c r="H294" s="21"/>
      <c r="K294" s="21"/>
      <c r="V294" s="402"/>
      <c r="Y294" s="403"/>
    </row>
    <row r="295" spans="3:25" ht="15.75" customHeight="1">
      <c r="C295" s="344"/>
      <c r="E295" s="21"/>
      <c r="F295" s="21"/>
      <c r="G295" s="21"/>
      <c r="H295" s="21"/>
      <c r="K295" s="21"/>
      <c r="V295" s="402"/>
      <c r="Y295" s="403"/>
    </row>
    <row r="296" spans="3:25" ht="15.75" customHeight="1">
      <c r="C296" s="344"/>
      <c r="E296" s="21"/>
      <c r="F296" s="21"/>
      <c r="G296" s="21"/>
      <c r="H296" s="21"/>
      <c r="K296" s="21"/>
      <c r="V296" s="402"/>
      <c r="Y296" s="403"/>
    </row>
    <row r="297" spans="3:25" ht="15.75" customHeight="1">
      <c r="C297" s="344"/>
      <c r="E297" s="21"/>
      <c r="F297" s="21"/>
      <c r="G297" s="21"/>
      <c r="H297" s="21"/>
      <c r="K297" s="21"/>
      <c r="V297" s="402"/>
      <c r="Y297" s="403"/>
    </row>
    <row r="298" spans="3:25" ht="15.75" customHeight="1">
      <c r="C298" s="344"/>
      <c r="E298" s="21"/>
      <c r="F298" s="21"/>
      <c r="G298" s="21"/>
      <c r="H298" s="21"/>
      <c r="K298" s="21"/>
      <c r="V298" s="402"/>
      <c r="Y298" s="403"/>
    </row>
    <row r="299" spans="3:25" ht="15.75" customHeight="1">
      <c r="C299" s="344"/>
      <c r="E299" s="21"/>
      <c r="F299" s="21"/>
      <c r="G299" s="21"/>
      <c r="H299" s="21"/>
      <c r="K299" s="21"/>
      <c r="V299" s="402"/>
      <c r="Y299" s="403"/>
    </row>
    <row r="300" spans="3:25" ht="15.75" customHeight="1">
      <c r="C300" s="344"/>
      <c r="E300" s="21"/>
      <c r="F300" s="21"/>
      <c r="G300" s="21"/>
      <c r="H300" s="21"/>
      <c r="K300" s="21"/>
      <c r="V300" s="402"/>
      <c r="Y300" s="403"/>
    </row>
    <row r="301" spans="3:25" ht="15.75" customHeight="1">
      <c r="C301" s="344"/>
      <c r="E301" s="21"/>
      <c r="F301" s="21"/>
      <c r="G301" s="21"/>
      <c r="H301" s="21"/>
      <c r="K301" s="21"/>
      <c r="V301" s="402"/>
      <c r="Y301" s="403"/>
    </row>
    <row r="302" spans="3:25" ht="15.75" customHeight="1">
      <c r="C302" s="344"/>
      <c r="E302" s="21"/>
      <c r="F302" s="21"/>
      <c r="G302" s="21"/>
      <c r="H302" s="21"/>
      <c r="K302" s="21"/>
      <c r="V302" s="402"/>
      <c r="Y302" s="403"/>
    </row>
    <row r="303" spans="3:25" ht="15.75" customHeight="1">
      <c r="C303" s="344"/>
      <c r="E303" s="21"/>
      <c r="F303" s="21"/>
      <c r="G303" s="21"/>
      <c r="H303" s="21"/>
      <c r="K303" s="21"/>
      <c r="V303" s="402"/>
      <c r="Y303" s="403"/>
    </row>
    <row r="304" spans="3:25" ht="15.75" customHeight="1">
      <c r="C304" s="344"/>
      <c r="E304" s="21"/>
      <c r="F304" s="21"/>
      <c r="G304" s="21"/>
      <c r="H304" s="21"/>
      <c r="K304" s="21"/>
      <c r="V304" s="402"/>
      <c r="Y304" s="403"/>
    </row>
    <row r="305" spans="3:25" ht="15.75" customHeight="1">
      <c r="C305" s="344"/>
      <c r="E305" s="21"/>
      <c r="F305" s="21"/>
      <c r="G305" s="21"/>
      <c r="H305" s="21"/>
      <c r="K305" s="21"/>
      <c r="V305" s="402"/>
      <c r="Y305" s="403"/>
    </row>
    <row r="306" spans="3:25" ht="15.75" customHeight="1">
      <c r="C306" s="344"/>
      <c r="E306" s="21"/>
      <c r="F306" s="21"/>
      <c r="G306" s="21"/>
      <c r="H306" s="21"/>
      <c r="K306" s="21"/>
      <c r="V306" s="402"/>
      <c r="Y306" s="403"/>
    </row>
    <row r="307" spans="3:25" ht="15.75" customHeight="1">
      <c r="C307" s="344"/>
      <c r="E307" s="21"/>
      <c r="F307" s="21"/>
      <c r="G307" s="21"/>
      <c r="H307" s="21"/>
      <c r="K307" s="21"/>
      <c r="V307" s="402"/>
      <c r="Y307" s="403"/>
    </row>
    <row r="308" spans="3:25" ht="15.75" customHeight="1">
      <c r="C308" s="344"/>
      <c r="E308" s="21"/>
      <c r="F308" s="21"/>
      <c r="G308" s="21"/>
      <c r="H308" s="21"/>
      <c r="K308" s="21"/>
      <c r="V308" s="402"/>
      <c r="Y308" s="403"/>
    </row>
    <row r="309" spans="3:25" ht="15.75" customHeight="1">
      <c r="C309" s="344"/>
      <c r="E309" s="21"/>
      <c r="F309" s="21"/>
      <c r="G309" s="21"/>
      <c r="H309" s="21"/>
      <c r="K309" s="21"/>
      <c r="V309" s="402"/>
      <c r="Y309" s="403"/>
    </row>
    <row r="310" spans="3:25" ht="15.75" customHeight="1">
      <c r="C310" s="344"/>
      <c r="E310" s="21"/>
      <c r="F310" s="21"/>
      <c r="G310" s="21"/>
      <c r="H310" s="21"/>
      <c r="K310" s="21"/>
      <c r="V310" s="402"/>
      <c r="Y310" s="403"/>
    </row>
    <row r="311" spans="3:25" ht="15.75" customHeight="1">
      <c r="C311" s="344"/>
      <c r="E311" s="21"/>
      <c r="F311" s="21"/>
      <c r="G311" s="21"/>
      <c r="H311" s="21"/>
      <c r="K311" s="21"/>
      <c r="V311" s="402"/>
      <c r="Y311" s="403"/>
    </row>
    <row r="312" spans="3:25" ht="15.75" customHeight="1">
      <c r="C312" s="344"/>
      <c r="E312" s="21"/>
      <c r="F312" s="21"/>
      <c r="G312" s="21"/>
      <c r="H312" s="21"/>
      <c r="K312" s="21"/>
      <c r="V312" s="402"/>
      <c r="Y312" s="403"/>
    </row>
    <row r="313" spans="3:25" ht="15.75" customHeight="1">
      <c r="C313" s="344"/>
      <c r="E313" s="21"/>
      <c r="F313" s="21"/>
      <c r="G313" s="21"/>
      <c r="H313" s="21"/>
      <c r="K313" s="21"/>
      <c r="V313" s="402"/>
      <c r="Y313" s="403"/>
    </row>
    <row r="314" spans="3:25" ht="15.75" customHeight="1">
      <c r="C314" s="344"/>
      <c r="E314" s="21"/>
      <c r="F314" s="21"/>
      <c r="G314" s="21"/>
      <c r="H314" s="21"/>
      <c r="K314" s="21"/>
      <c r="V314" s="402"/>
      <c r="Y314" s="403"/>
    </row>
    <row r="315" spans="3:25" ht="15.75" customHeight="1">
      <c r="C315" s="344"/>
      <c r="E315" s="21"/>
      <c r="F315" s="21"/>
      <c r="G315" s="21"/>
      <c r="H315" s="21"/>
      <c r="K315" s="21"/>
      <c r="V315" s="402"/>
      <c r="Y315" s="403"/>
    </row>
    <row r="316" spans="3:25" ht="15.75" customHeight="1">
      <c r="C316" s="344"/>
      <c r="E316" s="21"/>
      <c r="F316" s="21"/>
      <c r="G316" s="21"/>
      <c r="H316" s="21"/>
      <c r="K316" s="21"/>
      <c r="V316" s="402"/>
      <c r="Y316" s="403"/>
    </row>
    <row r="317" spans="3:25" ht="15.75" customHeight="1">
      <c r="C317" s="344"/>
      <c r="E317" s="21"/>
      <c r="F317" s="21"/>
      <c r="G317" s="21"/>
      <c r="H317" s="21"/>
      <c r="K317" s="21"/>
      <c r="V317" s="402"/>
      <c r="Y317" s="403"/>
    </row>
    <row r="318" spans="3:25" ht="15.75" customHeight="1">
      <c r="C318" s="344"/>
      <c r="E318" s="21"/>
      <c r="F318" s="21"/>
      <c r="G318" s="21"/>
      <c r="H318" s="21"/>
      <c r="K318" s="21"/>
      <c r="V318" s="402"/>
      <c r="Y318" s="403"/>
    </row>
    <row r="319" spans="3:25" ht="15.75" customHeight="1">
      <c r="C319" s="344"/>
      <c r="E319" s="21"/>
      <c r="F319" s="21"/>
      <c r="G319" s="21"/>
      <c r="H319" s="21"/>
      <c r="K319" s="21"/>
      <c r="V319" s="402"/>
      <c r="Y319" s="403"/>
    </row>
    <row r="320" spans="3:25" ht="15.75" customHeight="1">
      <c r="C320" s="344"/>
      <c r="E320" s="21"/>
      <c r="F320" s="21"/>
      <c r="G320" s="21"/>
      <c r="H320" s="21"/>
      <c r="K320" s="21"/>
      <c r="V320" s="402"/>
      <c r="Y320" s="403"/>
    </row>
    <row r="321" spans="3:25" ht="15.75" customHeight="1">
      <c r="C321" s="344"/>
      <c r="E321" s="21"/>
      <c r="F321" s="21"/>
      <c r="G321" s="21"/>
      <c r="H321" s="21"/>
      <c r="K321" s="21"/>
      <c r="V321" s="402"/>
      <c r="Y321" s="403"/>
    </row>
    <row r="322" spans="3:25" ht="15.75" customHeight="1">
      <c r="C322" s="344"/>
      <c r="E322" s="21"/>
      <c r="F322" s="21"/>
      <c r="G322" s="21"/>
      <c r="H322" s="21"/>
      <c r="K322" s="21"/>
      <c r="V322" s="402"/>
      <c r="Y322" s="403"/>
    </row>
    <row r="323" spans="3:25" ht="15.75" customHeight="1">
      <c r="C323" s="344"/>
      <c r="E323" s="21"/>
      <c r="F323" s="21"/>
      <c r="G323" s="21"/>
      <c r="H323" s="21"/>
      <c r="K323" s="21"/>
      <c r="V323" s="402"/>
      <c r="Y323" s="403"/>
    </row>
    <row r="324" spans="3:25" ht="15.75" customHeight="1">
      <c r="C324" s="344"/>
      <c r="E324" s="21"/>
      <c r="F324" s="21"/>
      <c r="G324" s="21"/>
      <c r="H324" s="21"/>
      <c r="K324" s="21"/>
      <c r="V324" s="402"/>
      <c r="Y324" s="403"/>
    </row>
    <row r="325" spans="3:25" ht="15.75" customHeight="1">
      <c r="C325" s="344"/>
      <c r="E325" s="21"/>
      <c r="F325" s="21"/>
      <c r="G325" s="21"/>
      <c r="H325" s="21"/>
      <c r="K325" s="21"/>
      <c r="V325" s="402"/>
      <c r="Y325" s="403"/>
    </row>
    <row r="326" spans="3:25" ht="15.75" customHeight="1">
      <c r="C326" s="344"/>
      <c r="E326" s="21"/>
      <c r="F326" s="21"/>
      <c r="G326" s="21"/>
      <c r="H326" s="21"/>
      <c r="K326" s="21"/>
      <c r="V326" s="402"/>
      <c r="Y326" s="403"/>
    </row>
    <row r="327" spans="3:25" ht="15.75" customHeight="1">
      <c r="C327" s="344"/>
      <c r="E327" s="21"/>
      <c r="F327" s="21"/>
      <c r="G327" s="21"/>
      <c r="H327" s="21"/>
      <c r="K327" s="21"/>
      <c r="V327" s="402"/>
      <c r="Y327" s="403"/>
    </row>
    <row r="328" spans="3:25" ht="15.75" customHeight="1">
      <c r="C328" s="344"/>
      <c r="E328" s="21"/>
      <c r="F328" s="21"/>
      <c r="G328" s="21"/>
      <c r="H328" s="21"/>
      <c r="K328" s="21"/>
      <c r="V328" s="402"/>
      <c r="Y328" s="403"/>
    </row>
    <row r="329" spans="3:25" ht="15.75" customHeight="1">
      <c r="C329" s="344"/>
      <c r="E329" s="21"/>
      <c r="F329" s="21"/>
      <c r="G329" s="21"/>
      <c r="H329" s="21"/>
      <c r="K329" s="21"/>
      <c r="V329" s="402"/>
      <c r="Y329" s="403"/>
    </row>
    <row r="330" spans="3:25" ht="15.75" customHeight="1">
      <c r="C330" s="344"/>
      <c r="E330" s="21"/>
      <c r="F330" s="21"/>
      <c r="G330" s="21"/>
      <c r="H330" s="21"/>
      <c r="K330" s="21"/>
      <c r="V330" s="402"/>
      <c r="Y330" s="403"/>
    </row>
    <row r="331" spans="3:25" ht="15.75" customHeight="1">
      <c r="C331" s="344"/>
      <c r="E331" s="21"/>
      <c r="F331" s="21"/>
      <c r="G331" s="21"/>
      <c r="H331" s="21"/>
      <c r="K331" s="21"/>
      <c r="V331" s="402"/>
      <c r="Y331" s="403"/>
    </row>
    <row r="332" spans="3:25" ht="15.75" customHeight="1">
      <c r="C332" s="344"/>
      <c r="E332" s="21"/>
      <c r="F332" s="21"/>
      <c r="G332" s="21"/>
      <c r="H332" s="21"/>
      <c r="K332" s="21"/>
      <c r="V332" s="402"/>
      <c r="Y332" s="403"/>
    </row>
    <row r="333" spans="3:25" ht="15.75" customHeight="1">
      <c r="C333" s="344"/>
      <c r="E333" s="21"/>
      <c r="F333" s="21"/>
      <c r="G333" s="21"/>
      <c r="H333" s="21"/>
      <c r="K333" s="21"/>
      <c r="V333" s="402"/>
      <c r="Y333" s="403"/>
    </row>
    <row r="334" spans="3:25" ht="15.75" customHeight="1">
      <c r="C334" s="344"/>
      <c r="E334" s="21"/>
      <c r="F334" s="21"/>
      <c r="G334" s="21"/>
      <c r="H334" s="21"/>
      <c r="K334" s="21"/>
      <c r="V334" s="402"/>
      <c r="Y334" s="403"/>
    </row>
    <row r="335" spans="3:25" ht="15.75" customHeight="1">
      <c r="C335" s="344"/>
      <c r="E335" s="21"/>
      <c r="F335" s="21"/>
      <c r="G335" s="21"/>
      <c r="H335" s="21"/>
      <c r="K335" s="21"/>
      <c r="V335" s="402"/>
      <c r="Y335" s="403"/>
    </row>
    <row r="336" spans="3:25" ht="15.75" customHeight="1">
      <c r="C336" s="344"/>
      <c r="E336" s="21"/>
      <c r="F336" s="21"/>
      <c r="G336" s="21"/>
      <c r="H336" s="21"/>
      <c r="K336" s="21"/>
      <c r="V336" s="402"/>
      <c r="Y336" s="403"/>
    </row>
    <row r="337" spans="3:25" ht="15.75" customHeight="1">
      <c r="C337" s="344"/>
      <c r="E337" s="21"/>
      <c r="F337" s="21"/>
      <c r="G337" s="21"/>
      <c r="H337" s="21"/>
      <c r="K337" s="21"/>
      <c r="V337" s="402"/>
      <c r="Y337" s="403"/>
    </row>
    <row r="338" spans="3:25" ht="15.75" customHeight="1">
      <c r="C338" s="344"/>
      <c r="E338" s="21"/>
      <c r="F338" s="21"/>
      <c r="G338" s="21"/>
      <c r="H338" s="21"/>
      <c r="K338" s="21"/>
      <c r="V338" s="402"/>
      <c r="Y338" s="403"/>
    </row>
    <row r="339" spans="3:25" ht="15.75" customHeight="1">
      <c r="C339" s="344"/>
      <c r="E339" s="21"/>
      <c r="F339" s="21"/>
      <c r="G339" s="21"/>
      <c r="H339" s="21"/>
      <c r="K339" s="21"/>
      <c r="V339" s="402"/>
      <c r="Y339" s="403"/>
    </row>
    <row r="340" spans="3:25" ht="15.75" customHeight="1">
      <c r="C340" s="344"/>
      <c r="E340" s="21"/>
      <c r="F340" s="21"/>
      <c r="G340" s="21"/>
      <c r="H340" s="21"/>
      <c r="K340" s="21"/>
      <c r="V340" s="402"/>
      <c r="Y340" s="403"/>
    </row>
    <row r="341" spans="3:25" ht="15.75" customHeight="1">
      <c r="C341" s="344"/>
      <c r="E341" s="21"/>
      <c r="F341" s="21"/>
      <c r="G341" s="21"/>
      <c r="H341" s="21"/>
      <c r="K341" s="21"/>
      <c r="V341" s="402"/>
      <c r="Y341" s="403"/>
    </row>
    <row r="342" spans="3:25" ht="15.75" customHeight="1">
      <c r="C342" s="344"/>
      <c r="E342" s="21"/>
      <c r="F342" s="21"/>
      <c r="G342" s="21"/>
      <c r="H342" s="21"/>
      <c r="K342" s="21"/>
      <c r="V342" s="402"/>
      <c r="Y342" s="403"/>
    </row>
    <row r="343" spans="3:25" ht="15.75" customHeight="1">
      <c r="C343" s="344"/>
      <c r="E343" s="21"/>
      <c r="F343" s="21"/>
      <c r="G343" s="21"/>
      <c r="H343" s="21"/>
      <c r="K343" s="21"/>
      <c r="V343" s="402"/>
      <c r="Y343" s="403"/>
    </row>
    <row r="344" spans="3:25" ht="15.75" customHeight="1">
      <c r="C344" s="344"/>
      <c r="E344" s="21"/>
      <c r="F344" s="21"/>
      <c r="G344" s="21"/>
      <c r="H344" s="21"/>
      <c r="K344" s="21"/>
      <c r="V344" s="402"/>
      <c r="Y344" s="403"/>
    </row>
    <row r="345" spans="3:25" ht="15.75" customHeight="1">
      <c r="C345" s="344"/>
      <c r="E345" s="21"/>
      <c r="F345" s="21"/>
      <c r="G345" s="21"/>
      <c r="H345" s="21"/>
      <c r="K345" s="21"/>
      <c r="V345" s="402"/>
      <c r="Y345" s="403"/>
    </row>
    <row r="346" spans="3:25" ht="15.75" customHeight="1">
      <c r="C346" s="344"/>
      <c r="E346" s="21"/>
      <c r="F346" s="21"/>
      <c r="G346" s="21"/>
      <c r="H346" s="21"/>
      <c r="K346" s="21"/>
      <c r="V346" s="402"/>
      <c r="Y346" s="403"/>
    </row>
    <row r="347" spans="3:25" ht="15.75" customHeight="1">
      <c r="C347" s="344"/>
      <c r="E347" s="21"/>
      <c r="F347" s="21"/>
      <c r="G347" s="21"/>
      <c r="H347" s="21"/>
      <c r="K347" s="21"/>
      <c r="V347" s="402"/>
      <c r="Y347" s="403"/>
    </row>
    <row r="348" spans="3:25" ht="15.75" customHeight="1">
      <c r="C348" s="344"/>
      <c r="E348" s="21"/>
      <c r="F348" s="21"/>
      <c r="G348" s="21"/>
      <c r="H348" s="21"/>
      <c r="K348" s="21"/>
      <c r="V348" s="402"/>
      <c r="Y348" s="403"/>
    </row>
    <row r="349" spans="3:25" ht="15.75" customHeight="1">
      <c r="C349" s="344"/>
      <c r="E349" s="21"/>
      <c r="F349" s="21"/>
      <c r="G349" s="21"/>
      <c r="H349" s="21"/>
      <c r="K349" s="21"/>
      <c r="V349" s="402"/>
      <c r="Y349" s="403"/>
    </row>
    <row r="350" spans="3:25" ht="15.75" customHeight="1">
      <c r="C350" s="344"/>
      <c r="E350" s="21"/>
      <c r="F350" s="21"/>
      <c r="G350" s="21"/>
      <c r="H350" s="21"/>
      <c r="K350" s="21"/>
      <c r="V350" s="402"/>
      <c r="Y350" s="403"/>
    </row>
    <row r="351" spans="3:25" ht="15.75" customHeight="1">
      <c r="C351" s="344"/>
      <c r="E351" s="21"/>
      <c r="F351" s="21"/>
      <c r="G351" s="21"/>
      <c r="H351" s="21"/>
      <c r="K351" s="21"/>
      <c r="V351" s="402"/>
      <c r="Y351" s="403"/>
    </row>
    <row r="352" spans="3:25" ht="15.75" customHeight="1">
      <c r="C352" s="344"/>
      <c r="E352" s="21"/>
      <c r="F352" s="21"/>
      <c r="G352" s="21"/>
      <c r="H352" s="21"/>
      <c r="K352" s="21"/>
      <c r="V352" s="402"/>
      <c r="Y352" s="403"/>
    </row>
    <row r="353" spans="3:25" ht="15.75" customHeight="1">
      <c r="C353" s="344"/>
      <c r="E353" s="21"/>
      <c r="F353" s="21"/>
      <c r="G353" s="21"/>
      <c r="H353" s="21"/>
      <c r="K353" s="21"/>
      <c r="V353" s="402"/>
      <c r="Y353" s="403"/>
    </row>
    <row r="354" spans="3:25" ht="15.75" customHeight="1">
      <c r="C354" s="344"/>
      <c r="E354" s="21"/>
      <c r="F354" s="21"/>
      <c r="G354" s="21"/>
      <c r="H354" s="21"/>
      <c r="K354" s="21"/>
      <c r="V354" s="402"/>
      <c r="Y354" s="403"/>
    </row>
    <row r="355" spans="3:25" ht="15.75" customHeight="1">
      <c r="C355" s="344"/>
      <c r="E355" s="21"/>
      <c r="F355" s="21"/>
      <c r="G355" s="21"/>
      <c r="H355" s="21"/>
      <c r="K355" s="21"/>
      <c r="V355" s="402"/>
      <c r="Y355" s="403"/>
    </row>
    <row r="356" spans="3:25" ht="15.75" customHeight="1">
      <c r="C356" s="344"/>
      <c r="E356" s="21"/>
      <c r="F356" s="21"/>
      <c r="G356" s="21"/>
      <c r="H356" s="21"/>
      <c r="K356" s="21"/>
      <c r="V356" s="402"/>
      <c r="Y356" s="403"/>
    </row>
    <row r="357" spans="3:25" ht="15.75" customHeight="1">
      <c r="C357" s="344"/>
      <c r="E357" s="21"/>
      <c r="F357" s="21"/>
      <c r="G357" s="21"/>
      <c r="H357" s="21"/>
      <c r="K357" s="21"/>
      <c r="V357" s="402"/>
      <c r="Y357" s="403"/>
    </row>
    <row r="358" spans="3:25" ht="15.75" customHeight="1">
      <c r="C358" s="344"/>
      <c r="E358" s="21"/>
      <c r="F358" s="21"/>
      <c r="G358" s="21"/>
      <c r="H358" s="21"/>
      <c r="K358" s="21"/>
      <c r="V358" s="402"/>
      <c r="Y358" s="403"/>
    </row>
    <row r="359" spans="3:25" ht="15.75" customHeight="1">
      <c r="C359" s="344"/>
      <c r="E359" s="21"/>
      <c r="F359" s="21"/>
      <c r="G359" s="21"/>
      <c r="H359" s="21"/>
      <c r="K359" s="21"/>
      <c r="V359" s="402"/>
      <c r="Y359" s="403"/>
    </row>
    <row r="360" spans="3:25" ht="15.75" customHeight="1">
      <c r="C360" s="344"/>
      <c r="E360" s="21"/>
      <c r="F360" s="21"/>
      <c r="G360" s="21"/>
      <c r="H360" s="21"/>
      <c r="K360" s="21"/>
      <c r="V360" s="402"/>
      <c r="Y360" s="403"/>
    </row>
    <row r="361" spans="3:25" ht="15.75" customHeight="1">
      <c r="C361" s="344"/>
      <c r="E361" s="21"/>
      <c r="F361" s="21"/>
      <c r="G361" s="21"/>
      <c r="H361" s="21"/>
      <c r="K361" s="21"/>
      <c r="V361" s="402"/>
      <c r="Y361" s="403"/>
    </row>
    <row r="362" spans="3:25" ht="15.75" customHeight="1">
      <c r="C362" s="344"/>
      <c r="E362" s="21"/>
      <c r="F362" s="21"/>
      <c r="G362" s="21"/>
      <c r="H362" s="21"/>
      <c r="K362" s="21"/>
      <c r="V362" s="402"/>
      <c r="Y362" s="403"/>
    </row>
    <row r="363" spans="3:25" ht="15.75" customHeight="1">
      <c r="C363" s="344"/>
      <c r="E363" s="21"/>
      <c r="F363" s="21"/>
      <c r="G363" s="21"/>
      <c r="H363" s="21"/>
      <c r="K363" s="21"/>
      <c r="V363" s="402"/>
      <c r="Y363" s="403"/>
    </row>
    <row r="364" spans="3:25" ht="15.75" customHeight="1">
      <c r="C364" s="344"/>
      <c r="E364" s="21"/>
      <c r="F364" s="21"/>
      <c r="G364" s="21"/>
      <c r="H364" s="21"/>
      <c r="K364" s="21"/>
      <c r="V364" s="402"/>
      <c r="Y364" s="403"/>
    </row>
    <row r="365" spans="3:25" ht="15.75" customHeight="1">
      <c r="C365" s="344"/>
      <c r="E365" s="21"/>
      <c r="F365" s="21"/>
      <c r="G365" s="21"/>
      <c r="H365" s="21"/>
      <c r="K365" s="21"/>
      <c r="V365" s="402"/>
      <c r="Y365" s="403"/>
    </row>
    <row r="366" spans="3:25" ht="15.75" customHeight="1">
      <c r="C366" s="344"/>
      <c r="E366" s="21"/>
      <c r="F366" s="21"/>
      <c r="G366" s="21"/>
      <c r="H366" s="21"/>
      <c r="K366" s="21"/>
      <c r="V366" s="402"/>
      <c r="Y366" s="403"/>
    </row>
    <row r="367" spans="3:25" ht="15.75" customHeight="1">
      <c r="C367" s="344"/>
      <c r="E367" s="21"/>
      <c r="F367" s="21"/>
      <c r="G367" s="21"/>
      <c r="H367" s="21"/>
      <c r="K367" s="21"/>
      <c r="V367" s="402"/>
      <c r="Y367" s="403"/>
    </row>
    <row r="368" spans="3:25" ht="15.75" customHeight="1">
      <c r="C368" s="344"/>
      <c r="E368" s="21"/>
      <c r="F368" s="21"/>
      <c r="G368" s="21"/>
      <c r="H368" s="21"/>
      <c r="K368" s="21"/>
      <c r="V368" s="402"/>
      <c r="Y368" s="403"/>
    </row>
    <row r="369" spans="3:25" ht="15.75" customHeight="1">
      <c r="C369" s="344"/>
      <c r="E369" s="21"/>
      <c r="F369" s="21"/>
      <c r="G369" s="21"/>
      <c r="H369" s="21"/>
      <c r="K369" s="21"/>
      <c r="V369" s="402"/>
      <c r="Y369" s="403"/>
    </row>
    <row r="370" spans="3:25" ht="15.75" customHeight="1">
      <c r="C370" s="344"/>
      <c r="E370" s="21"/>
      <c r="F370" s="21"/>
      <c r="G370" s="21"/>
      <c r="H370" s="21"/>
      <c r="K370" s="21"/>
      <c r="V370" s="402"/>
      <c r="Y370" s="403"/>
    </row>
    <row r="371" spans="3:25" ht="15.75" customHeight="1">
      <c r="C371" s="344"/>
      <c r="E371" s="21"/>
      <c r="F371" s="21"/>
      <c r="G371" s="21"/>
      <c r="H371" s="21"/>
      <c r="K371" s="21"/>
      <c r="V371" s="402"/>
      <c r="Y371" s="403"/>
    </row>
    <row r="372" spans="3:25" ht="15.75" customHeight="1">
      <c r="C372" s="344"/>
      <c r="E372" s="21"/>
      <c r="F372" s="21"/>
      <c r="G372" s="21"/>
      <c r="H372" s="21"/>
      <c r="K372" s="21"/>
      <c r="V372" s="402"/>
      <c r="Y372" s="403"/>
    </row>
    <row r="373" spans="3:25" ht="15.75" customHeight="1">
      <c r="C373" s="344"/>
      <c r="E373" s="21"/>
      <c r="F373" s="21"/>
      <c r="G373" s="21"/>
      <c r="H373" s="21"/>
      <c r="K373" s="21"/>
      <c r="V373" s="402"/>
      <c r="Y373" s="403"/>
    </row>
    <row r="374" spans="3:25" ht="15.75" customHeight="1">
      <c r="C374" s="344"/>
      <c r="E374" s="21"/>
      <c r="F374" s="21"/>
      <c r="G374" s="21"/>
      <c r="H374" s="21"/>
      <c r="K374" s="21"/>
      <c r="V374" s="402"/>
      <c r="Y374" s="403"/>
    </row>
    <row r="375" spans="3:25" ht="15.75" customHeight="1">
      <c r="C375" s="344"/>
      <c r="E375" s="21"/>
      <c r="F375" s="21"/>
      <c r="G375" s="21"/>
      <c r="H375" s="21"/>
      <c r="K375" s="21"/>
      <c r="V375" s="402"/>
      <c r="Y375" s="403"/>
    </row>
    <row r="376" spans="3:25" ht="15.75" customHeight="1">
      <c r="C376" s="344"/>
      <c r="E376" s="21"/>
      <c r="F376" s="21"/>
      <c r="G376" s="21"/>
      <c r="H376" s="21"/>
      <c r="K376" s="21"/>
      <c r="V376" s="402"/>
      <c r="Y376" s="403"/>
    </row>
    <row r="377" spans="3:25">
      <c r="V377" s="402"/>
      <c r="Y377" s="403"/>
    </row>
    <row r="378" spans="3:25">
      <c r="V378" s="402"/>
      <c r="Y378" s="403"/>
    </row>
    <row r="379" spans="3:25">
      <c r="V379" s="402"/>
      <c r="Y379" s="403"/>
    </row>
    <row r="380" spans="3:25">
      <c r="V380" s="402"/>
      <c r="Y380" s="403"/>
    </row>
    <row r="381" spans="3:25">
      <c r="V381" s="402"/>
      <c r="Y381" s="403"/>
    </row>
    <row r="382" spans="3:25">
      <c r="V382" s="402"/>
      <c r="Y382" s="403"/>
    </row>
    <row r="383" spans="3:25">
      <c r="V383" s="402"/>
      <c r="Y383" s="403"/>
    </row>
    <row r="384" spans="3:25">
      <c r="V384" s="402"/>
      <c r="Y384" s="403"/>
    </row>
    <row r="385" spans="22:25">
      <c r="V385" s="402"/>
      <c r="Y385" s="403"/>
    </row>
    <row r="386" spans="22:25">
      <c r="V386" s="402"/>
      <c r="Y386" s="403"/>
    </row>
    <row r="387" spans="22:25">
      <c r="V387" s="402"/>
      <c r="Y387" s="403"/>
    </row>
    <row r="388" spans="22:25">
      <c r="V388" s="402"/>
      <c r="Y388" s="403"/>
    </row>
    <row r="389" spans="22:25">
      <c r="V389" s="402"/>
      <c r="Y389" s="403"/>
    </row>
    <row r="390" spans="22:25">
      <c r="V390" s="402"/>
      <c r="Y390" s="403"/>
    </row>
    <row r="391" spans="22:25">
      <c r="V391" s="402"/>
      <c r="Y391" s="403"/>
    </row>
    <row r="392" spans="22:25">
      <c r="V392" s="402"/>
      <c r="Y392" s="403"/>
    </row>
    <row r="393" spans="22:25">
      <c r="V393" s="402"/>
      <c r="Y393" s="403"/>
    </row>
    <row r="394" spans="22:25">
      <c r="V394" s="402"/>
      <c r="Y394" s="403"/>
    </row>
    <row r="395" spans="22:25">
      <c r="V395" s="402"/>
      <c r="Y395" s="403"/>
    </row>
    <row r="396" spans="22:25">
      <c r="V396" s="402"/>
      <c r="Y396" s="403"/>
    </row>
    <row r="397" spans="22:25">
      <c r="V397" s="402"/>
      <c r="Y397" s="403"/>
    </row>
    <row r="398" spans="22:25">
      <c r="V398" s="402"/>
      <c r="Y398" s="403"/>
    </row>
    <row r="399" spans="22:25">
      <c r="V399" s="402"/>
      <c r="Y399" s="403"/>
    </row>
    <row r="400" spans="22:25">
      <c r="V400" s="402"/>
      <c r="Y400" s="403"/>
    </row>
    <row r="401" spans="22:25">
      <c r="V401" s="402"/>
      <c r="Y401" s="403"/>
    </row>
    <row r="402" spans="22:25">
      <c r="V402" s="402"/>
      <c r="Y402" s="403"/>
    </row>
    <row r="403" spans="22:25">
      <c r="V403" s="402"/>
      <c r="Y403" s="403"/>
    </row>
    <row r="404" spans="22:25">
      <c r="V404" s="402"/>
      <c r="Y404" s="403"/>
    </row>
    <row r="405" spans="22:25">
      <c r="V405" s="402"/>
      <c r="Y405" s="403"/>
    </row>
    <row r="406" spans="22:25">
      <c r="V406" s="402"/>
      <c r="Y406" s="403"/>
    </row>
    <row r="407" spans="22:25">
      <c r="V407" s="402"/>
      <c r="Y407" s="403"/>
    </row>
    <row r="408" spans="22:25">
      <c r="V408" s="402"/>
      <c r="Y408" s="403"/>
    </row>
    <row r="409" spans="22:25">
      <c r="V409" s="402"/>
      <c r="Y409" s="403"/>
    </row>
    <row r="410" spans="22:25">
      <c r="V410" s="402"/>
      <c r="Y410" s="403"/>
    </row>
    <row r="411" spans="22:25">
      <c r="V411" s="402"/>
      <c r="Y411" s="403"/>
    </row>
    <row r="412" spans="22:25">
      <c r="V412" s="402"/>
      <c r="Y412" s="403"/>
    </row>
    <row r="413" spans="22:25">
      <c r="V413" s="402"/>
      <c r="Y413" s="403"/>
    </row>
    <row r="414" spans="22:25">
      <c r="V414" s="402"/>
      <c r="Y414" s="403"/>
    </row>
    <row r="415" spans="22:25">
      <c r="V415" s="402"/>
      <c r="Y415" s="403"/>
    </row>
    <row r="416" spans="22:25">
      <c r="V416" s="402"/>
      <c r="Y416" s="403"/>
    </row>
    <row r="417" spans="22:25">
      <c r="V417" s="402"/>
      <c r="Y417" s="403"/>
    </row>
    <row r="418" spans="22:25">
      <c r="V418" s="402"/>
      <c r="Y418" s="403"/>
    </row>
    <row r="419" spans="22:25">
      <c r="V419" s="402"/>
      <c r="Y419" s="403"/>
    </row>
    <row r="420" spans="22:25">
      <c r="V420" s="402"/>
      <c r="Y420" s="403"/>
    </row>
    <row r="421" spans="22:25">
      <c r="V421" s="402"/>
      <c r="Y421" s="403"/>
    </row>
    <row r="422" spans="22:25">
      <c r="V422" s="402"/>
      <c r="Y422" s="403"/>
    </row>
    <row r="423" spans="22:25">
      <c r="V423" s="402"/>
      <c r="Y423" s="403"/>
    </row>
    <row r="424" spans="22:25">
      <c r="V424" s="402"/>
      <c r="Y424" s="403"/>
    </row>
    <row r="425" spans="22:25">
      <c r="V425" s="402"/>
      <c r="Y425" s="403"/>
    </row>
    <row r="426" spans="22:25">
      <c r="V426" s="402"/>
      <c r="Y426" s="403"/>
    </row>
    <row r="427" spans="22:25">
      <c r="V427" s="402"/>
      <c r="Y427" s="403"/>
    </row>
    <row r="428" spans="22:25">
      <c r="V428" s="402"/>
      <c r="Y428" s="403"/>
    </row>
    <row r="429" spans="22:25">
      <c r="V429" s="402"/>
      <c r="Y429" s="403"/>
    </row>
    <row r="430" spans="22:25">
      <c r="V430" s="402"/>
      <c r="Y430" s="403"/>
    </row>
    <row r="431" spans="22:25">
      <c r="V431" s="402"/>
      <c r="Y431" s="403"/>
    </row>
    <row r="432" spans="22:25">
      <c r="V432" s="402"/>
      <c r="Y432" s="403"/>
    </row>
    <row r="433" spans="22:25">
      <c r="V433" s="402"/>
      <c r="Y433" s="403"/>
    </row>
    <row r="434" spans="22:25">
      <c r="V434" s="402"/>
      <c r="Y434" s="403"/>
    </row>
    <row r="435" spans="22:25">
      <c r="V435" s="402"/>
      <c r="Y435" s="403"/>
    </row>
    <row r="436" spans="22:25">
      <c r="V436" s="402"/>
      <c r="Y436" s="403"/>
    </row>
    <row r="437" spans="22:25">
      <c r="V437" s="402"/>
      <c r="Y437" s="403"/>
    </row>
    <row r="438" spans="22:25">
      <c r="V438" s="402"/>
      <c r="Y438" s="403"/>
    </row>
    <row r="439" spans="22:25">
      <c r="V439" s="402"/>
      <c r="Y439" s="403"/>
    </row>
    <row r="440" spans="22:25">
      <c r="V440" s="402"/>
      <c r="Y440" s="403"/>
    </row>
    <row r="441" spans="22:25">
      <c r="V441" s="402"/>
      <c r="Y441" s="403"/>
    </row>
    <row r="442" spans="22:25">
      <c r="V442" s="402"/>
      <c r="Y442" s="403"/>
    </row>
    <row r="443" spans="22:25">
      <c r="V443" s="402"/>
      <c r="Y443" s="403"/>
    </row>
    <row r="444" spans="22:25">
      <c r="V444" s="402"/>
      <c r="Y444" s="403"/>
    </row>
    <row r="445" spans="22:25">
      <c r="V445" s="402"/>
      <c r="Y445" s="403"/>
    </row>
    <row r="446" spans="22:25">
      <c r="V446" s="402"/>
      <c r="Y446" s="403"/>
    </row>
    <row r="447" spans="22:25">
      <c r="V447" s="402"/>
      <c r="Y447" s="403"/>
    </row>
    <row r="448" spans="22:25">
      <c r="V448" s="402"/>
      <c r="Y448" s="403"/>
    </row>
    <row r="449" spans="22:25">
      <c r="V449" s="402"/>
      <c r="Y449" s="403"/>
    </row>
    <row r="450" spans="22:25">
      <c r="V450" s="402"/>
      <c r="Y450" s="403"/>
    </row>
    <row r="451" spans="22:25">
      <c r="V451" s="402"/>
      <c r="Y451" s="403"/>
    </row>
    <row r="452" spans="22:25">
      <c r="V452" s="402"/>
      <c r="Y452" s="403"/>
    </row>
    <row r="453" spans="22:25">
      <c r="V453" s="402"/>
      <c r="Y453" s="403"/>
    </row>
    <row r="454" spans="22:25">
      <c r="V454" s="402"/>
      <c r="Y454" s="403"/>
    </row>
    <row r="455" spans="22:25">
      <c r="V455" s="402"/>
      <c r="Y455" s="403"/>
    </row>
    <row r="456" spans="22:25">
      <c r="V456" s="402"/>
      <c r="Y456" s="403"/>
    </row>
    <row r="457" spans="22:25">
      <c r="V457" s="402"/>
      <c r="Y457" s="403"/>
    </row>
    <row r="458" spans="22:25">
      <c r="V458" s="402"/>
      <c r="Y458" s="403"/>
    </row>
    <row r="459" spans="22:25">
      <c r="V459" s="402"/>
      <c r="Y459" s="403"/>
    </row>
    <row r="460" spans="22:25">
      <c r="V460" s="402"/>
      <c r="Y460" s="403"/>
    </row>
    <row r="461" spans="22:25">
      <c r="V461" s="402"/>
      <c r="Y461" s="403"/>
    </row>
    <row r="462" spans="22:25">
      <c r="V462" s="402"/>
      <c r="Y462" s="403"/>
    </row>
    <row r="463" spans="22:25">
      <c r="V463" s="402"/>
      <c r="Y463" s="403"/>
    </row>
    <row r="464" spans="22:25">
      <c r="V464" s="402"/>
      <c r="Y464" s="403"/>
    </row>
    <row r="465" spans="22:25">
      <c r="V465" s="402"/>
      <c r="Y465" s="403"/>
    </row>
    <row r="466" spans="22:25">
      <c r="V466" s="402"/>
      <c r="Y466" s="403"/>
    </row>
    <row r="467" spans="22:25">
      <c r="V467" s="402"/>
      <c r="Y467" s="403"/>
    </row>
    <row r="468" spans="22:25">
      <c r="V468" s="402"/>
      <c r="Y468" s="403"/>
    </row>
    <row r="469" spans="22:25">
      <c r="V469" s="402"/>
      <c r="Y469" s="403"/>
    </row>
    <row r="470" spans="22:25">
      <c r="V470" s="402"/>
      <c r="Y470" s="403"/>
    </row>
    <row r="471" spans="22:25">
      <c r="V471" s="402"/>
      <c r="Y471" s="403"/>
    </row>
    <row r="472" spans="22:25">
      <c r="V472" s="402"/>
      <c r="Y472" s="403"/>
    </row>
    <row r="473" spans="22:25">
      <c r="V473" s="402"/>
      <c r="Y473" s="403"/>
    </row>
    <row r="474" spans="22:25">
      <c r="V474" s="402"/>
      <c r="Y474" s="403"/>
    </row>
    <row r="475" spans="22:25">
      <c r="V475" s="402"/>
      <c r="Y475" s="403"/>
    </row>
    <row r="476" spans="22:25">
      <c r="V476" s="402"/>
      <c r="Y476" s="403"/>
    </row>
    <row r="477" spans="22:25">
      <c r="V477" s="402"/>
      <c r="Y477" s="403"/>
    </row>
    <row r="478" spans="22:25">
      <c r="V478" s="402"/>
      <c r="Y478" s="403"/>
    </row>
    <row r="479" spans="22:25">
      <c r="V479" s="402"/>
      <c r="Y479" s="403"/>
    </row>
    <row r="480" spans="22:25">
      <c r="V480" s="402"/>
      <c r="Y480" s="403"/>
    </row>
    <row r="481" spans="22:25">
      <c r="V481" s="402"/>
      <c r="Y481" s="403"/>
    </row>
    <row r="482" spans="22:25">
      <c r="V482" s="402"/>
      <c r="Y482" s="403"/>
    </row>
    <row r="483" spans="22:25">
      <c r="V483" s="402"/>
      <c r="Y483" s="403"/>
    </row>
    <row r="484" spans="22:25">
      <c r="V484" s="402"/>
      <c r="Y484" s="403"/>
    </row>
    <row r="485" spans="22:25">
      <c r="V485" s="402"/>
      <c r="Y485" s="403"/>
    </row>
    <row r="486" spans="22:25">
      <c r="V486" s="402"/>
      <c r="Y486" s="403"/>
    </row>
    <row r="487" spans="22:25">
      <c r="V487" s="402"/>
      <c r="Y487" s="403"/>
    </row>
    <row r="488" spans="22:25">
      <c r="V488" s="402"/>
      <c r="Y488" s="403"/>
    </row>
    <row r="489" spans="22:25">
      <c r="V489" s="402"/>
      <c r="Y489" s="403"/>
    </row>
    <row r="490" spans="22:25">
      <c r="V490" s="402"/>
      <c r="Y490" s="403"/>
    </row>
  </sheetData>
  <mergeCells count="25">
    <mergeCell ref="AA196:AB196"/>
    <mergeCell ref="AC1:AE1"/>
    <mergeCell ref="AF1:AH1"/>
    <mergeCell ref="AI1:AK1"/>
    <mergeCell ref="AL1:AN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S1:U1"/>
    <mergeCell ref="Z1:AB1"/>
    <mergeCell ref="AX1:AZ1"/>
    <mergeCell ref="BA1:BC1"/>
    <mergeCell ref="BD1:BF1"/>
    <mergeCell ref="C1:D1"/>
    <mergeCell ref="E1:H1"/>
    <mergeCell ref="I1:L1"/>
    <mergeCell ref="M1:O1"/>
    <mergeCell ref="P1:R1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Instruções</vt:lpstr>
      <vt:lpstr>PA 2022</vt:lpstr>
      <vt:lpstr>Jan2022</vt:lpstr>
      <vt:lpstr>Fev2022</vt:lpstr>
      <vt:lpstr>Mar2022</vt:lpstr>
      <vt:lpstr>Abr2022</vt:lpstr>
      <vt:lpstr>Maio2022</vt:lpstr>
      <vt:lpstr>Junho2022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dcterms:created xsi:type="dcterms:W3CDTF">2020-01-10T15:57:46Z</dcterms:created>
  <dcterms:modified xsi:type="dcterms:W3CDTF">2022-07-29T18:07:20Z</dcterms:modified>
</cp:coreProperties>
</file>